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01_ARC內部管理\05_SOP文件\202405公告上網表單\"/>
    </mc:Choice>
  </mc:AlternateContent>
  <xr:revisionPtr revIDLastSave="0" documentId="13_ncr:1_{7C3E796D-4BA1-4130-A78E-07E8015F8A7F}" xr6:coauthVersionLast="36" xr6:coauthVersionMax="36" xr10:uidLastSave="{00000000-0000-0000-0000-000000000000}"/>
  <bookViews>
    <workbookView xWindow="0" yWindow="0" windowWidth="21600" windowHeight="9510" tabRatio="788" xr2:uid="{00000000-000D-0000-FFFF-FFFF00000000}"/>
  </bookViews>
  <sheets>
    <sheet name="範例(請勿編輯)" sheetId="26" r:id="rId1"/>
    <sheet name="一月" sheetId="14" r:id="rId2"/>
    <sheet name="二月" sheetId="15" r:id="rId3"/>
    <sheet name="三月" sheetId="16" r:id="rId4"/>
    <sheet name="四月" sheetId="17" r:id="rId5"/>
    <sheet name="五月" sheetId="18" r:id="rId6"/>
    <sheet name="六月" sheetId="19" r:id="rId7"/>
    <sheet name="七月" sheetId="20" r:id="rId8"/>
    <sheet name="八月" sheetId="21" r:id="rId9"/>
    <sheet name="九月" sheetId="22" r:id="rId10"/>
    <sheet name="十月" sheetId="23" r:id="rId11"/>
    <sheet name="十一月" sheetId="24" r:id="rId12"/>
    <sheet name="十二月" sheetId="25" r:id="rId13"/>
  </sheets>
  <definedNames>
    <definedName name="ColumnTitleRegion1..H12.1" localSheetId="0">'範例(請勿編輯)'!$B$2</definedName>
    <definedName name="ColumnTitleRegion1..H12.1">一月!$B$2</definedName>
    <definedName name="ColumnTitleRegion1..H12.10">十月!$B$2</definedName>
    <definedName name="ColumnTitleRegion1..H12.11">十一月!$B$2</definedName>
    <definedName name="ColumnTitleRegion1..H12.12">十二月!$B$2</definedName>
    <definedName name="ColumnTitleRegion1..H12.2">二月!$B$2</definedName>
    <definedName name="ColumnTitleRegion1..H12.3">三月!$B$2</definedName>
    <definedName name="ColumnTitleRegion1..H12.4">四月!$B$2</definedName>
    <definedName name="ColumnTitleRegion1..H12.5">五月!$B$2</definedName>
    <definedName name="ColumnTitleRegion1..H12.6">六月!$B$2</definedName>
    <definedName name="ColumnTitleRegion1..H12.7">七月!$B$2</definedName>
    <definedName name="ColumnTitleRegion1..H12.8">八月!$B$2</definedName>
    <definedName name="ColumnTitleRegion1..H12.9">九月!$B$2</definedName>
    <definedName name="ColumnTitleRegion2..C14.1" localSheetId="0">'範例(請勿編輯)'!$B$2</definedName>
    <definedName name="ColumnTitleRegion2..C14.1">一月!$B$2</definedName>
    <definedName name="ColumnTitleRegion2..C14.10">十月!$B$2</definedName>
    <definedName name="ColumnTitleRegion2..C14.11">十一月!$B$2</definedName>
    <definedName name="ColumnTitleRegion2..C14.12">十二月!$B$2</definedName>
    <definedName name="ColumnTitleRegion2..C14.2">二月!$B$2</definedName>
    <definedName name="ColumnTitleRegion2..C14.3">三月!$B$2</definedName>
    <definedName name="ColumnTitleRegion2..C14.4">四月!$B$2</definedName>
    <definedName name="ColumnTitleRegion2..C14.5">五月!$B$2</definedName>
    <definedName name="ColumnTitleRegion2..C14.6">六月!$B$2</definedName>
    <definedName name="ColumnTitleRegion2..C14.7">七月!$B$2</definedName>
    <definedName name="ColumnTitleRegion2..C14.8">八月!$B$2</definedName>
    <definedName name="ColumnTitleRegion2..C14.9">九月!$B$2</definedName>
    <definedName name="_xlnm.Print_Area" localSheetId="0">'範例(請勿編輯)'!$A$1:$H$14</definedName>
    <definedName name="_xlnm.Print_Area">一月!$A$1:$H$14</definedName>
    <definedName name="日與星期">{0,1,2,3,4,5,6} + {0;1;2;3;4;5}*7</definedName>
    <definedName name="行事曆年份" localSheetId="0">'範例(請勿編輯)'!$K$2</definedName>
    <definedName name="行事曆年份">一月!$K$2</definedName>
    <definedName name="週開始日" localSheetId="0">'範例(請勿編輯)'!$K$3</definedName>
    <definedName name="週開始日">一月!$K$3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5" l="1"/>
  <c r="B1" i="26"/>
  <c r="B13" i="26" l="1" a="1"/>
  <c r="C13" i="26" s="1"/>
  <c r="B11" i="26" a="1"/>
  <c r="C11" i="26" s="1"/>
  <c r="B9" i="26" a="1"/>
  <c r="C9" i="26" s="1"/>
  <c r="B7" i="26" a="1"/>
  <c r="C7" i="26" s="1"/>
  <c r="B5" i="26" a="1"/>
  <c r="C5" i="26" s="1"/>
  <c r="B3" i="26" a="1"/>
  <c r="C3" i="26" s="1"/>
  <c r="C2" i="26" s="1"/>
  <c r="B2" i="26"/>
  <c r="B5" i="26" l="1"/>
  <c r="D3" i="26"/>
  <c r="D2" i="26" s="1"/>
  <c r="D9" i="26"/>
  <c r="E3" i="26"/>
  <c r="E2" i="26" s="1"/>
  <c r="E5" i="26"/>
  <c r="E7" i="26"/>
  <c r="E9" i="26"/>
  <c r="E11" i="26"/>
  <c r="B9" i="26"/>
  <c r="D5" i="26"/>
  <c r="F3" i="26"/>
  <c r="F2" i="26" s="1"/>
  <c r="F5" i="26"/>
  <c r="F7" i="26"/>
  <c r="F9" i="26"/>
  <c r="F11" i="26"/>
  <c r="D7" i="26"/>
  <c r="G3" i="26"/>
  <c r="G2" i="26" s="1"/>
  <c r="G5" i="26"/>
  <c r="G7" i="26"/>
  <c r="G9" i="26"/>
  <c r="G11" i="26"/>
  <c r="B3" i="26"/>
  <c r="D11" i="26"/>
  <c r="H3" i="26"/>
  <c r="H2" i="26" s="1"/>
  <c r="H5" i="26"/>
  <c r="H7" i="26"/>
  <c r="H9" i="26"/>
  <c r="H11" i="26"/>
  <c r="B7" i="26"/>
  <c r="B11" i="26"/>
  <c r="B13" i="26"/>
  <c r="B2" i="14"/>
  <c r="B2" i="25"/>
  <c r="B2" i="24"/>
  <c r="B2" i="23"/>
  <c r="B2" i="22"/>
  <c r="B2" i="21"/>
  <c r="B2" i="20"/>
  <c r="B2" i="18"/>
  <c r="B2" i="17"/>
  <c r="B2" i="16"/>
  <c r="B2" i="15"/>
  <c r="B2" i="19"/>
  <c r="B1" i="21" l="1"/>
  <c r="B13" i="20" l="1" a="1"/>
  <c r="B11" i="20" a="1"/>
  <c r="B9" i="20" a="1"/>
  <c r="B7" i="20" a="1"/>
  <c r="B5" i="20" a="1"/>
  <c r="B3" i="20" a="1"/>
  <c r="B13" i="21" a="1"/>
  <c r="B11" i="21" a="1"/>
  <c r="B9" i="21" a="1"/>
  <c r="B7" i="21" a="1"/>
  <c r="B5" i="21" a="1"/>
  <c r="B3" i="21" a="1"/>
  <c r="B13" i="22" a="1"/>
  <c r="B11" i="22" a="1"/>
  <c r="B9" i="22" a="1"/>
  <c r="B7" i="22" a="1"/>
  <c r="B5" i="22" a="1"/>
  <c r="B3" i="22" a="1"/>
  <c r="B13" i="23" a="1"/>
  <c r="B11" i="23" a="1"/>
  <c r="B9" i="23" a="1"/>
  <c r="B7" i="23" a="1"/>
  <c r="B5" i="23" a="1"/>
  <c r="B3" i="23" a="1"/>
  <c r="B13" i="24" a="1"/>
  <c r="B11" i="24" a="1"/>
  <c r="B9" i="24" a="1"/>
  <c r="B7" i="24" a="1"/>
  <c r="B5" i="24" a="1"/>
  <c r="B3" i="24" a="1"/>
  <c r="B13" i="25" a="1"/>
  <c r="B11" i="25" a="1"/>
  <c r="B9" i="25" a="1"/>
  <c r="B7" i="25" a="1"/>
  <c r="B5" i="25" a="1"/>
  <c r="B3" i="25" a="1"/>
  <c r="B13" i="19" a="1"/>
  <c r="B11" i="19" a="1"/>
  <c r="B9" i="19" a="1"/>
  <c r="B7" i="19" a="1"/>
  <c r="B5" i="19" a="1"/>
  <c r="B3" i="19" a="1"/>
  <c r="B13" i="18" a="1"/>
  <c r="B11" i="18" a="1"/>
  <c r="B9" i="18" a="1"/>
  <c r="B7" i="18" a="1"/>
  <c r="B5" i="18" a="1"/>
  <c r="B3" i="18" a="1"/>
  <c r="B13" i="17" a="1"/>
  <c r="B11" i="17" a="1"/>
  <c r="B9" i="17" a="1"/>
  <c r="B7" i="17" a="1"/>
  <c r="B5" i="17" a="1"/>
  <c r="B3" i="17" a="1"/>
  <c r="B13" i="16" a="1"/>
  <c r="B11" i="16" a="1"/>
  <c r="B9" i="16" a="1"/>
  <c r="B7" i="16" a="1"/>
  <c r="B5" i="16" a="1"/>
  <c r="B3" i="16" a="1"/>
  <c r="B13" i="15" a="1"/>
  <c r="B11" i="15" a="1"/>
  <c r="B9" i="15" a="1"/>
  <c r="B7" i="15" a="1"/>
  <c r="B5" i="15" a="1"/>
  <c r="B3" i="15" a="1"/>
  <c r="B13" i="14" a="1"/>
  <c r="B11" i="14" a="1"/>
  <c r="B9" i="14" a="1"/>
  <c r="B7" i="14" a="1"/>
  <c r="B5" i="14" a="1"/>
  <c r="B3" i="14" a="1"/>
  <c r="B1" i="24"/>
  <c r="B1" i="22"/>
  <c r="B1" i="23"/>
  <c r="B1" i="25"/>
  <c r="B1" i="19"/>
  <c r="B1" i="20"/>
  <c r="B1" i="17"/>
  <c r="B1" i="18"/>
  <c r="B1" i="16"/>
  <c r="B1" i="14"/>
  <c r="H3" i="20" l="1"/>
  <c r="H2" i="20" s="1"/>
  <c r="G3" i="20"/>
  <c r="G2" i="20" s="1"/>
  <c r="F3" i="20"/>
  <c r="F2" i="20" s="1"/>
  <c r="E3" i="20"/>
  <c r="E2" i="20" s="1"/>
  <c r="D3" i="20"/>
  <c r="D2" i="20" s="1"/>
  <c r="C3" i="20"/>
  <c r="C2" i="20" s="1"/>
  <c r="B3" i="20"/>
  <c r="H5" i="20"/>
  <c r="G5" i="20"/>
  <c r="F5" i="20"/>
  <c r="E5" i="20"/>
  <c r="D5" i="20"/>
  <c r="C5" i="20"/>
  <c r="B5" i="20"/>
  <c r="H7" i="20"/>
  <c r="G7" i="20"/>
  <c r="F7" i="20"/>
  <c r="E7" i="20"/>
  <c r="D7" i="20"/>
  <c r="C7" i="20"/>
  <c r="B7" i="20"/>
  <c r="H9" i="20"/>
  <c r="G9" i="20"/>
  <c r="F9" i="20"/>
  <c r="E9" i="20"/>
  <c r="D9" i="20"/>
  <c r="C9" i="20"/>
  <c r="B9" i="20"/>
  <c r="H11" i="20"/>
  <c r="G11" i="20"/>
  <c r="F11" i="20"/>
  <c r="E11" i="20"/>
  <c r="D11" i="20"/>
  <c r="C11" i="20"/>
  <c r="B11" i="20"/>
  <c r="C13" i="20"/>
  <c r="B13" i="20"/>
  <c r="H3" i="21"/>
  <c r="H2" i="21" s="1"/>
  <c r="G3" i="21"/>
  <c r="G2" i="21" s="1"/>
  <c r="F3" i="21"/>
  <c r="F2" i="21" s="1"/>
  <c r="E3" i="21"/>
  <c r="E2" i="21" s="1"/>
  <c r="D3" i="21"/>
  <c r="D2" i="21" s="1"/>
  <c r="C3" i="21"/>
  <c r="C2" i="21" s="1"/>
  <c r="B3" i="21"/>
  <c r="H5" i="21"/>
  <c r="G5" i="21"/>
  <c r="F5" i="21"/>
  <c r="E5" i="21"/>
  <c r="D5" i="21"/>
  <c r="C5" i="21"/>
  <c r="B5" i="21"/>
  <c r="H7" i="21"/>
  <c r="G7" i="21"/>
  <c r="F7" i="21"/>
  <c r="E7" i="21"/>
  <c r="D7" i="21"/>
  <c r="C7" i="21"/>
  <c r="B7" i="21"/>
  <c r="H9" i="21"/>
  <c r="G9" i="21"/>
  <c r="F9" i="21"/>
  <c r="E9" i="21"/>
  <c r="D9" i="21"/>
  <c r="C9" i="21"/>
  <c r="B9" i="21"/>
  <c r="H11" i="21"/>
  <c r="G11" i="21"/>
  <c r="F11" i="21"/>
  <c r="E11" i="21"/>
  <c r="D11" i="21"/>
  <c r="C11" i="21"/>
  <c r="B11" i="21"/>
  <c r="C13" i="21"/>
  <c r="B13" i="21"/>
  <c r="H3" i="22"/>
  <c r="H2" i="22" s="1"/>
  <c r="G3" i="22"/>
  <c r="G2" i="22" s="1"/>
  <c r="F3" i="22"/>
  <c r="F2" i="22" s="1"/>
  <c r="E3" i="22"/>
  <c r="E2" i="22" s="1"/>
  <c r="D3" i="22"/>
  <c r="D2" i="22" s="1"/>
  <c r="C3" i="22"/>
  <c r="C2" i="22" s="1"/>
  <c r="B3" i="22"/>
  <c r="H5" i="22"/>
  <c r="G5" i="22"/>
  <c r="F5" i="22"/>
  <c r="E5" i="22"/>
  <c r="D5" i="22"/>
  <c r="C5" i="22"/>
  <c r="B5" i="22"/>
  <c r="H7" i="22"/>
  <c r="G7" i="22"/>
  <c r="F7" i="22"/>
  <c r="E7" i="22"/>
  <c r="D7" i="22"/>
  <c r="C7" i="22"/>
  <c r="B7" i="22"/>
  <c r="H9" i="22"/>
  <c r="G9" i="22"/>
  <c r="F9" i="22"/>
  <c r="E9" i="22"/>
  <c r="D9" i="22"/>
  <c r="C9" i="22"/>
  <c r="B9" i="22"/>
  <c r="H11" i="22"/>
  <c r="G11" i="22"/>
  <c r="F11" i="22"/>
  <c r="E11" i="22"/>
  <c r="D11" i="22"/>
  <c r="C11" i="22"/>
  <c r="B11" i="22"/>
  <c r="C13" i="22"/>
  <c r="B13" i="22"/>
  <c r="H3" i="23"/>
  <c r="H2" i="23" s="1"/>
  <c r="G3" i="23"/>
  <c r="G2" i="23" s="1"/>
  <c r="F3" i="23"/>
  <c r="F2" i="23" s="1"/>
  <c r="E3" i="23"/>
  <c r="E2" i="23" s="1"/>
  <c r="D3" i="23"/>
  <c r="D2" i="23" s="1"/>
  <c r="C3" i="23"/>
  <c r="C2" i="23" s="1"/>
  <c r="B3" i="23"/>
  <c r="H5" i="23"/>
  <c r="G5" i="23"/>
  <c r="F5" i="23"/>
  <c r="E5" i="23"/>
  <c r="D5" i="23"/>
  <c r="C5" i="23"/>
  <c r="B5" i="23"/>
  <c r="H7" i="23"/>
  <c r="G7" i="23"/>
  <c r="F7" i="23"/>
  <c r="E7" i="23"/>
  <c r="D7" i="23"/>
  <c r="C7" i="23"/>
  <c r="B7" i="23"/>
  <c r="H9" i="23"/>
  <c r="G9" i="23"/>
  <c r="F9" i="23"/>
  <c r="E9" i="23"/>
  <c r="D9" i="23"/>
  <c r="C9" i="23"/>
  <c r="B9" i="23"/>
  <c r="H11" i="23"/>
  <c r="G11" i="23"/>
  <c r="F11" i="23"/>
  <c r="E11" i="23"/>
  <c r="D11" i="23"/>
  <c r="C11" i="23"/>
  <c r="B11" i="23"/>
  <c r="C13" i="23"/>
  <c r="B13" i="23"/>
  <c r="H3" i="24"/>
  <c r="H2" i="24" s="1"/>
  <c r="G3" i="24"/>
  <c r="G2" i="24" s="1"/>
  <c r="F3" i="24"/>
  <c r="F2" i="24" s="1"/>
  <c r="E3" i="24"/>
  <c r="E2" i="24" s="1"/>
  <c r="D3" i="24"/>
  <c r="D2" i="24" s="1"/>
  <c r="C3" i="24"/>
  <c r="C2" i="24" s="1"/>
  <c r="B3" i="24"/>
  <c r="H5" i="24"/>
  <c r="G5" i="24"/>
  <c r="F5" i="24"/>
  <c r="E5" i="24"/>
  <c r="D5" i="24"/>
  <c r="C5" i="24"/>
  <c r="B5" i="24"/>
  <c r="H7" i="24"/>
  <c r="G7" i="24"/>
  <c r="F7" i="24"/>
  <c r="E7" i="24"/>
  <c r="D7" i="24"/>
  <c r="C7" i="24"/>
  <c r="B7" i="24"/>
  <c r="H9" i="24"/>
  <c r="G9" i="24"/>
  <c r="F9" i="24"/>
  <c r="E9" i="24"/>
  <c r="D9" i="24"/>
  <c r="C9" i="24"/>
  <c r="B9" i="24"/>
  <c r="H11" i="24"/>
  <c r="G11" i="24"/>
  <c r="F11" i="24"/>
  <c r="E11" i="24"/>
  <c r="D11" i="24"/>
  <c r="C11" i="24"/>
  <c r="B11" i="24"/>
  <c r="C13" i="24"/>
  <c r="B13" i="24"/>
  <c r="H3" i="25"/>
  <c r="H2" i="25" s="1"/>
  <c r="G3" i="25"/>
  <c r="G2" i="25" s="1"/>
  <c r="F3" i="25"/>
  <c r="F2" i="25" s="1"/>
  <c r="E3" i="25"/>
  <c r="E2" i="25" s="1"/>
  <c r="D3" i="25"/>
  <c r="D2" i="25" s="1"/>
  <c r="C3" i="25"/>
  <c r="C2" i="25" s="1"/>
  <c r="B3" i="25"/>
  <c r="H5" i="25"/>
  <c r="G5" i="25"/>
  <c r="F5" i="25"/>
  <c r="E5" i="25"/>
  <c r="D5" i="25"/>
  <c r="C5" i="25"/>
  <c r="B5" i="25"/>
  <c r="H7" i="25"/>
  <c r="G7" i="25"/>
  <c r="F7" i="25"/>
  <c r="E7" i="25"/>
  <c r="D7" i="25"/>
  <c r="C7" i="25"/>
  <c r="B7" i="25"/>
  <c r="H9" i="25"/>
  <c r="G9" i="25"/>
  <c r="F9" i="25"/>
  <c r="E9" i="25"/>
  <c r="D9" i="25"/>
  <c r="C9" i="25"/>
  <c r="B9" i="25"/>
  <c r="H11" i="25"/>
  <c r="G11" i="25"/>
  <c r="F11" i="25"/>
  <c r="E11" i="25"/>
  <c r="D11" i="25"/>
  <c r="C11" i="25"/>
  <c r="B11" i="25"/>
  <c r="C13" i="25"/>
  <c r="B13" i="25"/>
  <c r="H3" i="19"/>
  <c r="H2" i="19" s="1"/>
  <c r="G3" i="19"/>
  <c r="G2" i="19" s="1"/>
  <c r="F3" i="19"/>
  <c r="F2" i="19" s="1"/>
  <c r="E3" i="19"/>
  <c r="E2" i="19" s="1"/>
  <c r="D3" i="19"/>
  <c r="D2" i="19" s="1"/>
  <c r="C3" i="19"/>
  <c r="C2" i="19" s="1"/>
  <c r="B3" i="19"/>
  <c r="H5" i="19"/>
  <c r="G5" i="19"/>
  <c r="F5" i="19"/>
  <c r="E5" i="19"/>
  <c r="D5" i="19"/>
  <c r="C5" i="19"/>
  <c r="B5" i="19"/>
  <c r="H7" i="19"/>
  <c r="G7" i="19"/>
  <c r="F7" i="19"/>
  <c r="E7" i="19"/>
  <c r="D7" i="19"/>
  <c r="C7" i="19"/>
  <c r="B7" i="19"/>
  <c r="H9" i="19"/>
  <c r="G9" i="19"/>
  <c r="F9" i="19"/>
  <c r="E9" i="19"/>
  <c r="D9" i="19"/>
  <c r="C9" i="19"/>
  <c r="B9" i="19"/>
  <c r="H11" i="19"/>
  <c r="G11" i="19"/>
  <c r="F11" i="19"/>
  <c r="E11" i="19"/>
  <c r="D11" i="19"/>
  <c r="C11" i="19"/>
  <c r="B11" i="19"/>
  <c r="C13" i="19"/>
  <c r="B13" i="19"/>
  <c r="H3" i="18"/>
  <c r="H2" i="18" s="1"/>
  <c r="G3" i="18"/>
  <c r="G2" i="18" s="1"/>
  <c r="F3" i="18"/>
  <c r="F2" i="18" s="1"/>
  <c r="E3" i="18"/>
  <c r="E2" i="18" s="1"/>
  <c r="D3" i="18"/>
  <c r="D2" i="18" s="1"/>
  <c r="C3" i="18"/>
  <c r="C2" i="18" s="1"/>
  <c r="B3" i="18"/>
  <c r="H5" i="18"/>
  <c r="G5" i="18"/>
  <c r="F5" i="18"/>
  <c r="E5" i="18"/>
  <c r="D5" i="18"/>
  <c r="C5" i="18"/>
  <c r="B5" i="18"/>
  <c r="H7" i="18"/>
  <c r="G7" i="18"/>
  <c r="F7" i="18"/>
  <c r="E7" i="18"/>
  <c r="D7" i="18"/>
  <c r="C7" i="18"/>
  <c r="B7" i="18"/>
  <c r="H9" i="18"/>
  <c r="G9" i="18"/>
  <c r="F9" i="18"/>
  <c r="E9" i="18"/>
  <c r="D9" i="18"/>
  <c r="C9" i="18"/>
  <c r="B9" i="18"/>
  <c r="H11" i="18"/>
  <c r="G11" i="18"/>
  <c r="F11" i="18"/>
  <c r="E11" i="18"/>
  <c r="D11" i="18"/>
  <c r="C11" i="18"/>
  <c r="B11" i="18"/>
  <c r="C13" i="18"/>
  <c r="B13" i="18"/>
  <c r="H3" i="17"/>
  <c r="H2" i="17" s="1"/>
  <c r="G3" i="17"/>
  <c r="G2" i="17" s="1"/>
  <c r="F3" i="17"/>
  <c r="F2" i="17" s="1"/>
  <c r="E3" i="17"/>
  <c r="E2" i="17" s="1"/>
  <c r="D3" i="17"/>
  <c r="D2" i="17" s="1"/>
  <c r="C3" i="17"/>
  <c r="C2" i="17" s="1"/>
  <c r="B3" i="17"/>
  <c r="H5" i="17"/>
  <c r="G5" i="17"/>
  <c r="F5" i="17"/>
  <c r="E5" i="17"/>
  <c r="D5" i="17"/>
  <c r="C5" i="17"/>
  <c r="B5" i="17"/>
  <c r="H7" i="17"/>
  <c r="G7" i="17"/>
  <c r="F7" i="17"/>
  <c r="E7" i="17"/>
  <c r="D7" i="17"/>
  <c r="C7" i="17"/>
  <c r="B7" i="17"/>
  <c r="H9" i="17"/>
  <c r="G9" i="17"/>
  <c r="F9" i="17"/>
  <c r="E9" i="17"/>
  <c r="D9" i="17"/>
  <c r="C9" i="17"/>
  <c r="B9" i="17"/>
  <c r="H11" i="17"/>
  <c r="G11" i="17"/>
  <c r="F11" i="17"/>
  <c r="E11" i="17"/>
  <c r="D11" i="17"/>
  <c r="C11" i="17"/>
  <c r="B11" i="17"/>
  <c r="C13" i="17"/>
  <c r="B13" i="17"/>
  <c r="H3" i="16"/>
  <c r="H2" i="16" s="1"/>
  <c r="G3" i="16"/>
  <c r="G2" i="16" s="1"/>
  <c r="F3" i="16"/>
  <c r="F2" i="16" s="1"/>
  <c r="E3" i="16"/>
  <c r="E2" i="16" s="1"/>
  <c r="D3" i="16"/>
  <c r="D2" i="16" s="1"/>
  <c r="C3" i="16"/>
  <c r="C2" i="16" s="1"/>
  <c r="B3" i="16"/>
  <c r="H5" i="16"/>
  <c r="G5" i="16"/>
  <c r="F5" i="16"/>
  <c r="E5" i="16"/>
  <c r="D5" i="16"/>
  <c r="C5" i="16"/>
  <c r="B5" i="16"/>
  <c r="H7" i="16"/>
  <c r="G7" i="16"/>
  <c r="F7" i="16"/>
  <c r="E7" i="16"/>
  <c r="D7" i="16"/>
  <c r="C7" i="16"/>
  <c r="B7" i="16"/>
  <c r="H9" i="16"/>
  <c r="G9" i="16"/>
  <c r="F9" i="16"/>
  <c r="E9" i="16"/>
  <c r="D9" i="16"/>
  <c r="C9" i="16"/>
  <c r="B9" i="16"/>
  <c r="H11" i="16"/>
  <c r="G11" i="16"/>
  <c r="F11" i="16"/>
  <c r="E11" i="16"/>
  <c r="D11" i="16"/>
  <c r="C11" i="16"/>
  <c r="B11" i="16"/>
  <c r="C13" i="16"/>
  <c r="B13" i="16"/>
  <c r="H3" i="15"/>
  <c r="H2" i="15" s="1"/>
  <c r="G3" i="15"/>
  <c r="G2" i="15" s="1"/>
  <c r="F3" i="15"/>
  <c r="F2" i="15" s="1"/>
  <c r="E3" i="15"/>
  <c r="E2" i="15" s="1"/>
  <c r="D3" i="15"/>
  <c r="D2" i="15" s="1"/>
  <c r="C3" i="15"/>
  <c r="C2" i="15" s="1"/>
  <c r="B3" i="15"/>
  <c r="H5" i="15"/>
  <c r="G5" i="15"/>
  <c r="F5" i="15"/>
  <c r="E5" i="15"/>
  <c r="D5" i="15"/>
  <c r="C5" i="15"/>
  <c r="B5" i="15"/>
  <c r="H7" i="15"/>
  <c r="G7" i="15"/>
  <c r="F7" i="15"/>
  <c r="E7" i="15"/>
  <c r="D7" i="15"/>
  <c r="C7" i="15"/>
  <c r="B7" i="15"/>
  <c r="H9" i="15"/>
  <c r="G9" i="15"/>
  <c r="F9" i="15"/>
  <c r="E9" i="15"/>
  <c r="D9" i="15"/>
  <c r="C9" i="15"/>
  <c r="B9" i="15"/>
  <c r="H11" i="15"/>
  <c r="G11" i="15"/>
  <c r="F11" i="15"/>
  <c r="E11" i="15"/>
  <c r="D11" i="15"/>
  <c r="C11" i="15"/>
  <c r="B11" i="15"/>
  <c r="C13" i="15"/>
  <c r="B13" i="15"/>
  <c r="H3" i="14"/>
  <c r="H2" i="14" s="1"/>
  <c r="G3" i="14"/>
  <c r="G2" i="14" s="1"/>
  <c r="F3" i="14"/>
  <c r="F2" i="14" s="1"/>
  <c r="E3" i="14"/>
  <c r="E2" i="14" s="1"/>
  <c r="D3" i="14"/>
  <c r="D2" i="14" s="1"/>
  <c r="C3" i="14"/>
  <c r="C2" i="14" s="1"/>
  <c r="B3" i="14"/>
  <c r="H5" i="14"/>
  <c r="G5" i="14"/>
  <c r="F5" i="14"/>
  <c r="E5" i="14"/>
  <c r="D5" i="14"/>
  <c r="C5" i="14"/>
  <c r="B5" i="14"/>
  <c r="H7" i="14"/>
  <c r="G7" i="14"/>
  <c r="F7" i="14"/>
  <c r="E7" i="14"/>
  <c r="D7" i="14"/>
  <c r="C7" i="14"/>
  <c r="B7" i="14"/>
  <c r="H9" i="14"/>
  <c r="G9" i="14"/>
  <c r="F9" i="14"/>
  <c r="E9" i="14"/>
  <c r="D9" i="14"/>
  <c r="C9" i="14"/>
  <c r="B9" i="14"/>
  <c r="H11" i="14"/>
  <c r="G11" i="14"/>
  <c r="F11" i="14"/>
  <c r="E11" i="14"/>
  <c r="D11" i="14"/>
  <c r="C11" i="14"/>
  <c r="B11" i="14"/>
  <c r="C13" i="14"/>
  <c r="B13" i="14"/>
</calcChain>
</file>

<file path=xl/sharedStrings.xml><?xml version="1.0" encoding="utf-8"?>
<sst xmlns="http://schemas.openxmlformats.org/spreadsheetml/2006/main" count="431" uniqueCount="43">
  <si>
    <t>行事曆設定</t>
  </si>
  <si>
    <t>年份</t>
  </si>
  <si>
    <t>週開始日</t>
  </si>
  <si>
    <t>星期日</t>
  </si>
  <si>
    <t>管餵</t>
    <phoneticPr fontId="1" type="noConversion"/>
  </si>
  <si>
    <t>臉頰採血</t>
    <phoneticPr fontId="1" type="noConversion"/>
  </si>
  <si>
    <t>眼內採血</t>
    <phoneticPr fontId="1" type="noConversion"/>
  </si>
  <si>
    <t>尾靜脈採血</t>
    <phoneticPr fontId="1" type="noConversion"/>
  </si>
  <si>
    <t>腹腔注射(IP)</t>
    <phoneticPr fontId="1" type="noConversion"/>
  </si>
  <si>
    <t>肌肉注射(IM)</t>
    <phoneticPr fontId="1" type="noConversion"/>
  </si>
  <si>
    <t>皮下注射(SC)</t>
    <phoneticPr fontId="1" type="noConversion"/>
  </si>
  <si>
    <t>麻醉</t>
    <phoneticPr fontId="1" type="noConversion"/>
  </si>
  <si>
    <t>手術</t>
    <phoneticPr fontId="1" type="noConversion"/>
  </si>
  <si>
    <t>禁食</t>
    <phoneticPr fontId="1" type="noConversion"/>
  </si>
  <si>
    <t>禁水</t>
    <phoneticPr fontId="1" type="noConversion"/>
  </si>
  <si>
    <t>自行換水</t>
    <phoneticPr fontId="1" type="noConversion"/>
  </si>
  <si>
    <t>自行換飼料</t>
    <phoneticPr fontId="1" type="noConversion"/>
  </si>
  <si>
    <t>自行換墊料</t>
    <phoneticPr fontId="1" type="noConversion"/>
  </si>
  <si>
    <t>自行換籠</t>
    <phoneticPr fontId="1" type="noConversion"/>
  </si>
  <si>
    <t>飼育照護</t>
    <phoneticPr fontId="1" type="noConversion"/>
  </si>
  <si>
    <t>操作內容</t>
    <phoneticPr fontId="1" type="noConversion"/>
  </si>
  <si>
    <t>為更好的協助您進行實驗、或辨認動物異常，請將您預計進行的實驗時間點列出</t>
    <phoneticPr fontId="1" type="noConversion"/>
  </si>
  <si>
    <t>檢疫完成</t>
    <phoneticPr fontId="32" type="noConversion"/>
  </si>
  <si>
    <t>剪耳號</t>
    <phoneticPr fontId="32" type="noConversion"/>
  </si>
  <si>
    <t>剪趾</t>
    <phoneticPr fontId="32" type="noConversion"/>
  </si>
  <si>
    <t>剪尾</t>
    <phoneticPr fontId="32" type="noConversion"/>
  </si>
  <si>
    <t>管餵
自行換水換飼料</t>
    <phoneticPr fontId="32" type="noConversion"/>
  </si>
  <si>
    <t>管餵
自行換水換飼料
麻醉
臉頰採血</t>
    <phoneticPr fontId="32" type="noConversion"/>
  </si>
  <si>
    <t>若沒有提出特殊飼育需求，
本中心例循作業為
1. 換籠:週一至週三
2. 飼料:滅菌後的Labdiet 5010
3. 飲水:過濾滅菌水</t>
    <phoneticPr fontId="32" type="noConversion"/>
  </si>
  <si>
    <t>管餵
自行換水換飼料
量體重</t>
    <phoneticPr fontId="32" type="noConversion"/>
  </si>
  <si>
    <t>動物犧牲，實驗結束</t>
    <phoneticPr fontId="32" type="noConversion"/>
  </si>
  <si>
    <t>其他(請敘明)</t>
    <phoneticPr fontId="32" type="noConversion"/>
  </si>
  <si>
    <t>點眼/點鼻
給藥</t>
    <phoneticPr fontId="1" type="noConversion"/>
  </si>
  <si>
    <t>心臟採血
(Endpoint)</t>
    <phoneticPr fontId="1" type="noConversion"/>
  </si>
  <si>
    <t>自行換回Labdiet 5010
量體重</t>
    <phoneticPr fontId="32" type="noConversion"/>
  </si>
  <si>
    <t>下表為常見的動物操作或飼育需求列表，請參考後貼入日曆</t>
    <phoneticPr fontId="1" type="noConversion"/>
  </si>
  <si>
    <t>(藍字為填寫範例:)
動物入住，檢疫一周</t>
    <phoneticPr fontId="32" type="noConversion"/>
  </si>
  <si>
    <t>備註:
(請於備註欄填寫您實驗的性質或重點)</t>
    <phoneticPr fontId="1" type="noConversion"/>
  </si>
  <si>
    <t>攻毒</t>
    <phoneticPr fontId="32" type="noConversion"/>
  </si>
  <si>
    <t>給予
化療藥</t>
    <phoneticPr fontId="32" type="noConversion"/>
  </si>
  <si>
    <t>種腫瘤</t>
    <phoneticPr fontId="32" type="noConversion"/>
  </si>
  <si>
    <t>(範例1)
本次小鼠為免疫缺陷鼠，每日管餵益生菌並給予高脂飼料14天
(範例2)
將種植xxx細胞0.2cc到小鼠右側大腿皮下，每周三秤體重、麻醉後給予低周波治療。本實驗預期腫瘤生長速度快，可能於3周後達犧牲標準(直徑&gt;2公分)</t>
    <phoneticPr fontId="32" type="noConversion"/>
  </si>
  <si>
    <t>詳細標誌實驗時間點與操作內容，讓本中心預期您可能需要的協助，
獸醫師或技術人員也能及時給予諮詢或教學、減少實驗失敗或盲測的風險，謝謝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</si>
</sst>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d"/>
  </numFmts>
  <fonts count="37" x14ac:knownFonts="1">
    <font>
      <sz val="11"/>
      <color theme="1" tint="0.24994659260841701"/>
      <name val="細明體"/>
      <family val="3"/>
      <charset val="136"/>
    </font>
    <font>
      <sz val="8"/>
      <name val="Arial"/>
      <family val="2"/>
    </font>
    <font>
      <sz val="9"/>
      <name val="細明體"/>
      <family val="3"/>
      <charset val="136"/>
      <scheme val="minor"/>
    </font>
    <font>
      <sz val="11"/>
      <color theme="1" tint="0.24994659260841701"/>
      <name val="細明體"/>
      <family val="3"/>
      <charset val="136"/>
    </font>
    <font>
      <sz val="35"/>
      <color theme="4"/>
      <name val="細明體"/>
      <family val="3"/>
      <charset val="136"/>
    </font>
    <font>
      <sz val="11"/>
      <color theme="4" tint="-0.24994659260841701"/>
      <name val="細明體"/>
      <family val="3"/>
      <charset val="136"/>
    </font>
    <font>
      <sz val="10"/>
      <name val="細明體"/>
      <family val="3"/>
      <charset val="136"/>
    </font>
    <font>
      <sz val="12"/>
      <color theme="4" tint="-0.24994659260841701"/>
      <name val="細明體"/>
      <family val="3"/>
      <charset val="136"/>
    </font>
    <font>
      <sz val="11"/>
      <color theme="1" tint="0.34998626667073579"/>
      <name val="細明體"/>
      <family val="3"/>
      <charset val="136"/>
    </font>
    <font>
      <b/>
      <sz val="11"/>
      <color theme="1" tint="0.34998626667073579"/>
      <name val="細明體"/>
      <family val="3"/>
      <charset val="136"/>
    </font>
    <font>
      <sz val="11"/>
      <name val="細明體"/>
      <family val="3"/>
      <charset val="136"/>
    </font>
    <font>
      <sz val="12"/>
      <color rgb="FF9C6500"/>
      <name val="細明體"/>
      <family val="3"/>
      <charset val="136"/>
    </font>
    <font>
      <sz val="12"/>
      <color rgb="FF006100"/>
      <name val="細明體"/>
      <family val="3"/>
      <charset val="136"/>
    </font>
    <font>
      <sz val="12"/>
      <color rgb="FF9C0006"/>
      <name val="細明體"/>
      <family val="3"/>
      <charset val="136"/>
    </font>
    <font>
      <b/>
      <sz val="12"/>
      <color rgb="FFFA7D00"/>
      <name val="細明體"/>
      <family val="3"/>
      <charset val="136"/>
    </font>
    <font>
      <sz val="12"/>
      <color rgb="FFFA7D00"/>
      <name val="細明體"/>
      <family val="3"/>
      <charset val="136"/>
    </font>
    <font>
      <i/>
      <sz val="12"/>
      <color rgb="FF7F7F7F"/>
      <name val="細明體"/>
      <family val="3"/>
      <charset val="136"/>
    </font>
    <font>
      <sz val="12"/>
      <color rgb="FF3F3F76"/>
      <name val="細明體"/>
      <family val="3"/>
      <charset val="136"/>
    </font>
    <font>
      <b/>
      <sz val="12"/>
      <color rgb="FF3F3F3F"/>
      <name val="細明體"/>
      <family val="3"/>
      <charset val="136"/>
    </font>
    <font>
      <b/>
      <sz val="12"/>
      <color theme="0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1"/>
      <color indexed="63"/>
      <name val="細明體"/>
      <family val="3"/>
      <charset val="136"/>
    </font>
    <font>
      <sz val="12"/>
      <color theme="0"/>
      <name val="細明體"/>
      <family val="3"/>
      <charset val="136"/>
    </font>
    <font>
      <b/>
      <sz val="11"/>
      <color theme="0"/>
      <name val="細明體"/>
      <family val="3"/>
      <charset val="136"/>
    </font>
    <font>
      <b/>
      <sz val="14"/>
      <color theme="0"/>
      <name val="細明體"/>
      <family val="3"/>
      <charset val="136"/>
    </font>
    <font>
      <sz val="11"/>
      <color theme="1" tint="0.24994659260841701"/>
      <name val="新細明體"/>
      <family val="1"/>
      <charset val="136"/>
    </font>
    <font>
      <b/>
      <sz val="16"/>
      <color theme="1" tint="0.24994659260841701"/>
      <name val="細明體"/>
      <family val="3"/>
      <charset val="136"/>
    </font>
    <font>
      <b/>
      <sz val="16"/>
      <color theme="1" tint="0.24994659260841701"/>
      <name val="新細明體"/>
      <family val="1"/>
      <charset val="136"/>
    </font>
    <font>
      <sz val="14"/>
      <color rgb="FFFF0000"/>
      <name val="細明體"/>
      <family val="3"/>
      <charset val="136"/>
    </font>
    <font>
      <b/>
      <sz val="14"/>
      <color rgb="FFFF0000"/>
      <name val="細明體"/>
      <family val="3"/>
      <charset val="136"/>
    </font>
    <font>
      <sz val="9"/>
      <name val="細明體"/>
      <family val="3"/>
      <charset val="136"/>
    </font>
    <font>
      <sz val="11"/>
      <color rgb="FF0070C0"/>
      <name val="細明體"/>
      <family val="3"/>
      <charset val="136"/>
    </font>
    <font>
      <sz val="11"/>
      <color theme="5"/>
      <name val="細明體"/>
      <family val="3"/>
      <charset val="136"/>
    </font>
    <font>
      <b/>
      <sz val="11"/>
      <color theme="5"/>
      <name val="細明體"/>
      <family val="3"/>
      <charset val="136"/>
    </font>
    <font>
      <b/>
      <sz val="11"/>
      <color rgb="FF0070C0"/>
      <name val="細明體"/>
      <family val="3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top"/>
    </xf>
    <xf numFmtId="0" fontId="23" fillId="3" borderId="0" applyNumberFormat="0" applyBorder="0" applyAlignment="0" applyProtection="0"/>
    <xf numFmtId="0" fontId="5" fillId="0" borderId="3" applyNumberFormat="0" applyFill="0" applyProtection="0">
      <alignment horizontal="left" vertical="center" indent="1"/>
    </xf>
    <xf numFmtId="0" fontId="25" fillId="4" borderId="1" applyNumberFormat="0" applyAlignment="0" applyProtection="0"/>
    <xf numFmtId="0" fontId="26" fillId="5" borderId="2" applyNumberFormat="0" applyProtection="0">
      <alignment vertical="center"/>
    </xf>
    <xf numFmtId="0" fontId="4" fillId="0" borderId="0" applyFill="0" applyBorder="0" applyProtection="0">
      <alignment vertical="center"/>
    </xf>
    <xf numFmtId="179" fontId="8" fillId="0" borderId="0" applyFill="0" applyBorder="0" applyAlignment="0" applyProtection="0"/>
    <xf numFmtId="177" fontId="8" fillId="0" borderId="0" applyFill="0" applyBorder="0" applyAlignment="0" applyProtection="0"/>
    <xf numFmtId="178" fontId="8" fillId="0" borderId="0" applyFill="0" applyBorder="0" applyAlignment="0" applyProtection="0"/>
    <xf numFmtId="176" fontId="8" fillId="0" borderId="0" applyFill="0" applyBorder="0" applyAlignment="0" applyProtection="0"/>
    <xf numFmtId="9" fontId="8" fillId="0" borderId="0" applyFill="0" applyBorder="0" applyAlignment="0" applyProtection="0"/>
    <xf numFmtId="0" fontId="9" fillId="6" borderId="0" applyBorder="0" applyProtection="0">
      <alignment horizontal="left" vertical="top" wrapText="1" indent="1"/>
    </xf>
    <xf numFmtId="180" fontId="8" fillId="0" borderId="0">
      <alignment horizontal="left" indent="1"/>
    </xf>
    <xf numFmtId="0" fontId="10" fillId="6" borderId="0" applyNumberFormat="0" applyBorder="0" applyAlignment="0">
      <alignment horizontal="left" vertical="center" indent="1"/>
    </xf>
    <xf numFmtId="0" fontId="7" fillId="0" borderId="0">
      <alignment horizontal="left" indent="1"/>
    </xf>
    <xf numFmtId="0" fontId="5" fillId="0" borderId="0" applyFill="0" applyProtection="0"/>
    <xf numFmtId="0" fontId="3" fillId="0" borderId="0" applyFill="0" applyProtection="0"/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top"/>
    </xf>
    <xf numFmtId="0" fontId="3" fillId="0" borderId="0" xfId="0" applyFont="1">
      <alignment vertical="top"/>
    </xf>
    <xf numFmtId="0" fontId="4" fillId="2" borderId="0" xfId="5" applyFont="1" applyFill="1" applyBorder="1">
      <alignment vertical="center"/>
    </xf>
    <xf numFmtId="0" fontId="4" fillId="2" borderId="0" xfId="5" applyFont="1" applyFill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4" fillId="2" borderId="0" xfId="5" applyFont="1" applyFill="1" applyAlignment="1">
      <alignment horizontal="left" vertical="center"/>
    </xf>
    <xf numFmtId="0" fontId="3" fillId="2" borderId="0" xfId="0" applyFont="1" applyFill="1">
      <alignment vertical="top"/>
    </xf>
    <xf numFmtId="0" fontId="5" fillId="0" borderId="3" xfId="2" applyFont="1" applyFill="1">
      <alignment horizontal="left" vertical="center" indent="1"/>
    </xf>
    <xf numFmtId="0" fontId="6" fillId="0" borderId="0" xfId="0" applyFont="1">
      <alignment vertical="top"/>
    </xf>
    <xf numFmtId="180" fontId="8" fillId="0" borderId="0" xfId="12" applyFont="1">
      <alignment horizontal="left" indent="1"/>
    </xf>
    <xf numFmtId="0" fontId="3" fillId="0" borderId="0" xfId="0" applyFont="1" applyAlignment="1">
      <alignment horizontal="left" indent="1"/>
    </xf>
    <xf numFmtId="180" fontId="8" fillId="6" borderId="0" xfId="13" applyNumberFormat="1" applyFont="1" applyAlignment="1">
      <alignment horizontal="left" wrapText="1" indent="1"/>
    </xf>
    <xf numFmtId="0" fontId="3" fillId="6" borderId="0" xfId="13" applyFont="1" applyAlignment="1">
      <alignment vertical="top"/>
    </xf>
    <xf numFmtId="0" fontId="4" fillId="0" borderId="0" xfId="5" applyFont="1" applyFill="1" applyBorder="1" applyAlignment="1">
      <alignment horizontal="right" vertical="center"/>
    </xf>
    <xf numFmtId="180" fontId="8" fillId="6" borderId="0" xfId="13" applyNumberFormat="1" applyFont="1" applyAlignment="1">
      <alignment horizontal="left" indent="1"/>
    </xf>
    <xf numFmtId="0" fontId="3" fillId="6" borderId="0" xfId="13" applyFont="1" applyAlignment="1">
      <alignment vertical="top"/>
    </xf>
    <xf numFmtId="0" fontId="3" fillId="0" borderId="0" xfId="0" applyFont="1" applyAlignment="1">
      <alignment horizontal="left" vertical="center"/>
    </xf>
    <xf numFmtId="0" fontId="5" fillId="2" borderId="0" xfId="15" applyFont="1" applyFill="1" applyBorder="1"/>
    <xf numFmtId="0" fontId="3" fillId="0" borderId="0" xfId="0" applyFont="1" applyBorder="1">
      <alignment vertical="top"/>
    </xf>
    <xf numFmtId="0" fontId="3" fillId="0" borderId="0" xfId="16" applyFont="1" applyBorder="1"/>
    <xf numFmtId="180" fontId="3" fillId="0" borderId="0" xfId="0" applyNumberFormat="1" applyFont="1" applyBorder="1">
      <alignment vertical="top"/>
    </xf>
    <xf numFmtId="0" fontId="3" fillId="0" borderId="0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14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33" fillId="6" borderId="0" xfId="13" applyFont="1" applyAlignment="1">
      <alignment vertical="top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Border="1" applyAlignment="1">
      <alignment vertical="top" wrapText="1"/>
    </xf>
    <xf numFmtId="0" fontId="27" fillId="2" borderId="0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9" fillId="6" borderId="0" xfId="11" applyFont="1">
      <alignment horizontal="left" vertical="top" wrapText="1" indent="1"/>
    </xf>
    <xf numFmtId="0" fontId="0" fillId="6" borderId="0" xfId="13" applyFont="1" applyAlignment="1">
      <alignment vertical="top" wrapText="1"/>
    </xf>
    <xf numFmtId="0" fontId="3" fillId="6" borderId="0" xfId="13" applyFont="1" applyAlignment="1">
      <alignment vertical="top"/>
    </xf>
    <xf numFmtId="0" fontId="36" fillId="0" borderId="0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</cellXfs>
  <cellStyles count="50">
    <cellStyle name="20% - 輔色1" xfId="29" builtinId="30" customBuiltin="1"/>
    <cellStyle name="20% - 輔色2" xfId="32" builtinId="34" customBuiltin="1"/>
    <cellStyle name="20% - 輔色3" xfId="36" builtinId="38" customBuiltin="1"/>
    <cellStyle name="20% - 輔色4" xfId="40" builtinId="42" customBuiltin="1"/>
    <cellStyle name="20% - 輔色5" xfId="43" builtinId="46" customBuiltin="1"/>
    <cellStyle name="20% - 輔色6" xfId="47" builtinId="50" customBuiltin="1"/>
    <cellStyle name="40% - 輔色1" xfId="1" builtinId="31" customBuiltin="1"/>
    <cellStyle name="40% - 輔色2" xfId="33" builtinId="35" customBuiltin="1"/>
    <cellStyle name="40% - 輔色3" xfId="37" builtinId="39" customBuiltin="1"/>
    <cellStyle name="40% - 輔色4" xfId="41" builtinId="43" customBuiltin="1"/>
    <cellStyle name="40% - 輔色5" xfId="44" builtinId="47" customBuiltin="1"/>
    <cellStyle name="40% - 輔色6" xfId="48" builtinId="51" customBuiltin="1"/>
    <cellStyle name="60% - 輔色1" xfId="30" builtinId="32" customBuiltin="1"/>
    <cellStyle name="60% - 輔色2" xfId="34" builtinId="36" customBuiltin="1"/>
    <cellStyle name="60% - 輔色3" xfId="38" builtinId="40" customBuiltin="1"/>
    <cellStyle name="60% - 輔色4" xfId="42" builtinId="44" customBuiltin="1"/>
    <cellStyle name="60% - 輔色5" xfId="45" builtinId="48" customBuiltin="1"/>
    <cellStyle name="60% - 輔色6" xfId="49" builtinId="52" customBuiltin="1"/>
    <cellStyle name="一般" xfId="0" builtinId="0" customBuiltin="1"/>
    <cellStyle name="千分位" xfId="6" builtinId="3" customBuiltin="1"/>
    <cellStyle name="千分位[0]" xfId="7" builtinId="6" customBuiltin="1"/>
    <cellStyle name="中等" xfId="19" builtinId="28" customBuiltin="1"/>
    <cellStyle name="日" xfId="12" xr:uid="{00000000-0005-0000-0000-000016000000}"/>
    <cellStyle name="合計" xfId="28" builtinId="25" customBuiltin="1"/>
    <cellStyle name="好" xfId="17" builtinId="26" customBuiltin="1"/>
    <cellStyle name="百分比" xfId="10" builtinId="5" customBuiltin="1"/>
    <cellStyle name="計算方式" xfId="22" builtinId="22" customBuiltin="1"/>
    <cellStyle name="帶狀" xfId="13" xr:uid="{00000000-0005-0000-0000-00001B000000}"/>
    <cellStyle name="設定項目" xfId="14" xr:uid="{00000000-0005-0000-0000-00001C000000}"/>
    <cellStyle name="貨幣" xfId="8" builtinId="4" customBuiltin="1"/>
    <cellStyle name="貨幣 [0]" xfId="9" builtinId="7" customBuiltin="1"/>
    <cellStyle name="連結的儲存格" xfId="23" builtinId="24" customBuiltin="1"/>
    <cellStyle name="備註" xfId="26" builtinId="10" customBuiltin="1"/>
    <cellStyle name="說明文字" xfId="27" builtinId="53" customBuiltin="1"/>
    <cellStyle name="輔色1" xfId="3" builtinId="29" customBuiltin="1"/>
    <cellStyle name="輔色2" xfId="31" builtinId="33" customBuiltin="1"/>
    <cellStyle name="輔色3" xfId="35" builtinId="37" customBuiltin="1"/>
    <cellStyle name="輔色4" xfId="39" builtinId="41" customBuiltin="1"/>
    <cellStyle name="輔色5" xfId="4" builtinId="45" customBuiltin="1"/>
    <cellStyle name="輔色6" xfId="46" builtinId="49" customBuiltin="1"/>
    <cellStyle name="標題" xfId="5" builtinId="15" customBuiltin="1"/>
    <cellStyle name="標題 1" xfId="2" builtinId="16" customBuiltin="1"/>
    <cellStyle name="標題 2" xfId="15" builtinId="17" customBuiltin="1"/>
    <cellStyle name="標題 3" xfId="16" builtinId="18" customBuiltin="1"/>
    <cellStyle name="標題 4" xfId="11" builtinId="19" customBuiltin="1"/>
    <cellStyle name="輸入" xfId="20" builtinId="20" customBuiltin="1"/>
    <cellStyle name="輸出" xfId="21" builtinId="21" customBuiltin="1"/>
    <cellStyle name="檢查儲存格" xfId="24" builtinId="23" customBuiltin="1"/>
    <cellStyle name="壞" xfId="18" builtinId="27" customBuiltin="1"/>
    <cellStyle name="警告文字" xfId="25" builtinId="11" customBuiltin="1"/>
  </cellStyles>
  <dxfs count="2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0694-1BB8-432D-8BBE-824655C9FC90}">
  <sheetPr codeName="Sheet13">
    <tabColor rgb="FFFFFF00"/>
    <pageSetUpPr autoPageBreaks="0" fitToPage="1"/>
  </sheetPr>
  <dimension ref="A1:S16"/>
  <sheetViews>
    <sheetView showGridLines="0" tabSelected="1" topLeftCell="B1" zoomScaleNormal="100" workbookViewId="0">
      <selection activeCell="K3" sqref="K3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1.125" style="18" customWidth="1"/>
    <col min="11" max="11" width="13.875" style="24" customWidth="1"/>
    <col min="12" max="13" width="8.875" style="24" customWidth="1"/>
    <col min="14" max="14" width="11.625" style="24" customWidth="1"/>
    <col min="15" max="15" width="14" style="24" customWidth="1"/>
    <col min="16" max="16" width="8.75" style="24"/>
    <col min="17" max="17" width="11.5" style="16" customWidth="1"/>
    <col min="18" max="18" width="8.75" style="32"/>
    <col min="19" max="16384" width="8.75" style="1"/>
  </cols>
  <sheetData>
    <row r="1" spans="1:19" s="6" customFormat="1" ht="60" customHeight="1" x14ac:dyDescent="0.25">
      <c r="A1" s="1"/>
      <c r="B1" s="2" t="str">
        <f>"一月 "&amp;行事曆年份</f>
        <v>一月 2025</v>
      </c>
      <c r="C1" s="3"/>
      <c r="D1" s="41" t="s">
        <v>21</v>
      </c>
      <c r="E1" s="4"/>
      <c r="F1" s="4"/>
      <c r="G1" s="4"/>
      <c r="H1" s="5"/>
      <c r="J1" s="17" t="s">
        <v>0</v>
      </c>
      <c r="K1" s="24"/>
      <c r="L1" s="24"/>
      <c r="M1" s="24"/>
      <c r="N1" s="27"/>
      <c r="O1" s="27"/>
      <c r="P1" s="27"/>
      <c r="Q1" s="33"/>
      <c r="R1" s="28"/>
    </row>
    <row r="2" spans="1:19" s="8" customFormat="1" ht="21.75" customHeight="1" thickBot="1" x14ac:dyDescent="0.3">
      <c r="A2" s="1"/>
      <c r="B2" s="7" t="str">
        <f>週開始日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  <c r="J2" s="19" t="s">
        <v>1</v>
      </c>
      <c r="K2" s="29">
        <v>2025</v>
      </c>
      <c r="L2" s="29"/>
      <c r="M2" s="29"/>
      <c r="N2" s="30"/>
      <c r="O2" s="30"/>
      <c r="P2" s="30"/>
      <c r="Q2" s="34"/>
      <c r="R2" s="31"/>
    </row>
    <row r="3" spans="1:19" s="10" customFormat="1" ht="19.5" customHeight="1" x14ac:dyDescent="0.25">
      <c r="A3" s="1"/>
      <c r="B3" s="9">
        <f t="array" ref="B3:H3">日與星期+DATE(行事曆年份,1,1)-WEEKDAY(DATE(行事曆年份,1,1),(週開始日="星期一")+1)+1</f>
        <v>45655</v>
      </c>
      <c r="C3" s="9">
        <v>45656</v>
      </c>
      <c r="D3" s="9">
        <v>45657</v>
      </c>
      <c r="E3" s="9">
        <v>45658</v>
      </c>
      <c r="F3" s="9">
        <v>45659</v>
      </c>
      <c r="G3" s="9">
        <v>45660</v>
      </c>
      <c r="H3" s="9">
        <v>45661</v>
      </c>
      <c r="J3" s="19" t="s">
        <v>2</v>
      </c>
      <c r="K3" s="29" t="s">
        <v>3</v>
      </c>
      <c r="L3" s="29"/>
      <c r="M3" s="29"/>
      <c r="N3" s="24"/>
      <c r="O3" s="24"/>
      <c r="P3" s="24"/>
      <c r="Q3" s="16"/>
      <c r="R3" s="32"/>
    </row>
    <row r="4" spans="1:19" ht="57.95" customHeight="1" x14ac:dyDescent="0.25">
      <c r="C4" s="45"/>
      <c r="J4" s="20"/>
    </row>
    <row r="5" spans="1:19" s="10" customFormat="1" ht="19.5" customHeight="1" x14ac:dyDescent="0.25">
      <c r="A5" s="1"/>
      <c r="B5" s="11">
        <f t="array" ref="B5:H5">日與星期+DATE(行事曆年份,1,1)-WEEKDAY(DATE(行事曆年份,1,1),(週開始日="星期一")+1)+8</f>
        <v>45662</v>
      </c>
      <c r="C5" s="11">
        <v>45663</v>
      </c>
      <c r="D5" s="11">
        <v>45664</v>
      </c>
      <c r="E5" s="11">
        <v>45665</v>
      </c>
      <c r="F5" s="11">
        <v>45666</v>
      </c>
      <c r="G5" s="11">
        <v>45667</v>
      </c>
      <c r="H5" s="11">
        <v>45668</v>
      </c>
      <c r="J5" s="21"/>
      <c r="K5" s="42" t="s">
        <v>35</v>
      </c>
      <c r="L5" s="42"/>
      <c r="M5" s="42"/>
      <c r="N5" s="24"/>
      <c r="O5" s="24"/>
      <c r="P5" s="24"/>
      <c r="Q5" s="16"/>
      <c r="R5" s="32"/>
    </row>
    <row r="6" spans="1:19" ht="57.95" customHeight="1" x14ac:dyDescent="0.25">
      <c r="B6" s="15"/>
      <c r="C6" s="15"/>
      <c r="D6" s="46" t="s">
        <v>36</v>
      </c>
      <c r="E6" s="15"/>
      <c r="F6" s="15"/>
      <c r="G6" s="15"/>
      <c r="H6" s="15"/>
      <c r="J6" s="2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1:19" s="10" customFormat="1" ht="19.5" customHeight="1" x14ac:dyDescent="0.25">
      <c r="A7" s="1"/>
      <c r="B7" s="9">
        <f t="array" ref="B7:H7">日與星期+DATE(行事曆年份,1,1)-WEEKDAY(DATE(行事曆年份,1,1),(週開始日="星期一")+1)+15</f>
        <v>45669</v>
      </c>
      <c r="C7" s="9">
        <v>45670</v>
      </c>
      <c r="D7" s="9">
        <v>45671</v>
      </c>
      <c r="E7" s="9">
        <v>45672</v>
      </c>
      <c r="F7" s="9">
        <v>45673</v>
      </c>
      <c r="G7" s="9">
        <v>45674</v>
      </c>
      <c r="H7" s="9">
        <v>45675</v>
      </c>
      <c r="J7" s="22"/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</row>
    <row r="8" spans="1:19" ht="57.95" customHeight="1" x14ac:dyDescent="0.25">
      <c r="C8" s="47" t="s">
        <v>22</v>
      </c>
      <c r="D8" s="47" t="s">
        <v>23</v>
      </c>
      <c r="E8" s="48" t="s">
        <v>29</v>
      </c>
      <c r="F8" s="48" t="s">
        <v>26</v>
      </c>
      <c r="G8" s="48" t="s">
        <v>27</v>
      </c>
      <c r="H8" s="48" t="s">
        <v>26</v>
      </c>
      <c r="J8" s="22"/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</row>
    <row r="9" spans="1:19" s="10" customFormat="1" ht="19.5" customHeight="1" x14ac:dyDescent="0.25">
      <c r="A9" s="1"/>
      <c r="B9" s="11">
        <f t="array" ref="B9:H9">日與星期+DATE(行事曆年份,1,1)-WEEKDAY(DATE(行事曆年份,1,1),(週開始日="星期一")+1)+22</f>
        <v>45676</v>
      </c>
      <c r="C9" s="11">
        <v>45677</v>
      </c>
      <c r="D9" s="11">
        <v>45678</v>
      </c>
      <c r="E9" s="11">
        <v>45679</v>
      </c>
      <c r="F9" s="11">
        <v>45680</v>
      </c>
      <c r="G9" s="11">
        <v>45681</v>
      </c>
      <c r="H9" s="11">
        <v>45682</v>
      </c>
      <c r="J9" s="21"/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</row>
    <row r="10" spans="1:19" ht="57.95" customHeight="1" x14ac:dyDescent="0.25">
      <c r="B10" s="48" t="s">
        <v>26</v>
      </c>
      <c r="C10" s="48" t="s">
        <v>26</v>
      </c>
      <c r="D10" s="48" t="s">
        <v>26</v>
      </c>
      <c r="E10" s="48" t="s">
        <v>26</v>
      </c>
      <c r="F10" s="48" t="s">
        <v>26</v>
      </c>
      <c r="G10" s="48" t="s">
        <v>27</v>
      </c>
      <c r="H10" s="48" t="s">
        <v>26</v>
      </c>
      <c r="J10" s="21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</row>
    <row r="11" spans="1:19" s="10" customFormat="1" ht="19.5" customHeight="1" x14ac:dyDescent="0.25">
      <c r="A11" s="1"/>
      <c r="B11" s="9">
        <f t="array" ref="B11:H11">日與星期+DATE(行事曆年份,1,1)-WEEKDAY(DATE(行事曆年份,1,1),(週開始日="星期一")+1)+29</f>
        <v>45683</v>
      </c>
      <c r="C11" s="9">
        <v>45684</v>
      </c>
      <c r="D11" s="9">
        <v>45685</v>
      </c>
      <c r="E11" s="9">
        <v>45686</v>
      </c>
      <c r="F11" s="9">
        <v>45687</v>
      </c>
      <c r="G11" s="9">
        <v>45688</v>
      </c>
      <c r="H11" s="9">
        <v>45689</v>
      </c>
      <c r="J11" s="21"/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1:19" ht="57.95" customHeight="1" x14ac:dyDescent="0.25">
      <c r="B12" s="48" t="s">
        <v>26</v>
      </c>
      <c r="C12" s="48" t="s">
        <v>26</v>
      </c>
      <c r="D12" s="48" t="s">
        <v>26</v>
      </c>
      <c r="E12" s="48" t="s">
        <v>34</v>
      </c>
      <c r="G12" s="48" t="s">
        <v>30</v>
      </c>
      <c r="J12" s="21"/>
      <c r="K12" s="63"/>
      <c r="L12" s="63"/>
      <c r="M12" s="63"/>
      <c r="N12" s="63"/>
      <c r="O12" s="52"/>
      <c r="P12" s="61"/>
      <c r="Q12" s="61"/>
      <c r="R12" s="61"/>
      <c r="S12" s="61"/>
    </row>
    <row r="13" spans="1:19" s="10" customFormat="1" ht="19.5" customHeight="1" x14ac:dyDescent="0.25">
      <c r="A13" s="1"/>
      <c r="B13" s="11">
        <f t="array" ref="B13:C13">日與星期+DATE(行事曆年份,1,1)-WEEKDAY(DATE(行事曆年份,1,1),(週開始日="星期一")+1)+36</f>
        <v>45690</v>
      </c>
      <c r="C13" s="11">
        <v>45691</v>
      </c>
      <c r="D13" s="58" t="s">
        <v>37</v>
      </c>
      <c r="E13" s="59" t="s">
        <v>41</v>
      </c>
      <c r="F13" s="60"/>
      <c r="G13" s="60"/>
      <c r="H13" s="60"/>
      <c r="J13" s="21"/>
      <c r="K13" s="32"/>
      <c r="L13" s="32"/>
      <c r="M13" s="32"/>
      <c r="N13" s="24"/>
      <c r="O13" s="24"/>
      <c r="P13" s="61"/>
      <c r="Q13" s="61"/>
      <c r="R13" s="61"/>
      <c r="S13" s="61"/>
    </row>
    <row r="14" spans="1:19" ht="57.95" customHeight="1" x14ac:dyDescent="0.25">
      <c r="B14" s="15"/>
      <c r="C14" s="15"/>
      <c r="D14" s="58"/>
      <c r="E14" s="60"/>
      <c r="F14" s="60"/>
      <c r="G14" s="60"/>
      <c r="H14" s="60"/>
      <c r="J14" s="21"/>
      <c r="P14" s="49"/>
      <c r="Q14" s="49"/>
      <c r="R14" s="49"/>
      <c r="S14" s="49"/>
    </row>
    <row r="15" spans="1:19" x14ac:dyDescent="0.25">
      <c r="J15" s="21"/>
      <c r="P15" s="49"/>
      <c r="Q15" s="49"/>
      <c r="R15" s="49"/>
      <c r="S15" s="49"/>
    </row>
    <row r="16" spans="1:19" x14ac:dyDescent="0.25">
      <c r="J16" s="21"/>
    </row>
  </sheetData>
  <mergeCells count="6">
    <mergeCell ref="K6:O6"/>
    <mergeCell ref="P6:Q6"/>
    <mergeCell ref="D13:D14"/>
    <mergeCell ref="E13:H14"/>
    <mergeCell ref="P11:S13"/>
    <mergeCell ref="K11:N12"/>
  </mergeCells>
  <phoneticPr fontId="32" type="noConversion"/>
  <conditionalFormatting sqref="B11:H11 B13:C13">
    <cfRule type="expression" dxfId="25" priority="2">
      <formula>AND(DAY(B11)&gt;=1,DAY(B11)&lt;=15)</formula>
    </cfRule>
  </conditionalFormatting>
  <conditionalFormatting sqref="B3:G3">
    <cfRule type="expression" dxfId="24" priority="1">
      <formula>DAY(B3)&gt;8</formula>
    </cfRule>
  </conditionalFormatting>
  <dataValidations count="14"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C1C5BBDB-9960-4141-9836-8E5A4B89B38D}"/>
    <dataValidation allowBlank="1" showInputMessage="1" showErrorMessage="1" prompt="在右側儲存格輸入記事" sqref="D13:D14" xr:uid="{0A4BDA31-6F5C-4C26-B79C-9D5495B10254}"/>
    <dataValidation allowBlank="1" showInputMessage="1" showErrorMessage="1" prompt="在此儲存格輸入記事" sqref="E13:H14" xr:uid="{505D99EA-363B-448D-8E76-00510932F188}"/>
    <dataValidation allowBlank="1" showInputMessage="1" showErrorMessage="1" prompt="此列與列 6、8、10、12 及 14 為用於輸入上方儲存格中與行事曆日期相關之每日記事的儲存格" sqref="B4" xr:uid="{906FA5C1-4D00-44C4-8F31-AA665B7C1C13}"/>
    <dataValidation allowBlank="1" showInputMessage="1" showErrorMessage="1" prompt="自動判定工作日" sqref="C2:H2" xr:uid="{C1E446FC-8B59-4011-BA38-134568F64F48}"/>
    <dataValidation allowBlank="1" showInputMessage="1" showErrorMessage="1" prompt="此儲存格中的年份會根據儲存格 K2 中輸入的年份自動更新。下方行事曆中上個月和下個月的日期會以較淺的字型色彩顯示" sqref="B1" xr:uid="{26D05FC7-908D-4481-A9D8-1ED4C7AC37C0}"/>
    <dataValidation allowBlank="1" showInputMessage="1" showErrorMessage="1" prompt="此列包含此行事曆的工作日名稱。此儲存格包含每週的開始日。若要變更開始日，請在儲存格 K3 輸入新的工作日" sqref="B2" xr:uid="{ED44FC09-FF17-4A47-A3D4-80AD32F23C51}"/>
    <dataValidation allowBlank="1" showInputMessage="1" showErrorMessage="1" prompt="在此儲存格輸入年份" sqref="K2:M2" xr:uid="{2470034F-9042-4985-8AC2-AB0A1E29B1B3}"/>
    <dataValidation allowBlank="1" showInputMessage="1" showErrorMessage="1" prompt="在右側儲存格中選取每週的開始日" sqref="J3" xr:uid="{27119640-F12B-4B45-99F2-0E5A97536A27}"/>
    <dataValidation allowBlank="1" showInputMessage="1" showErrorMessage="1" prompt="在右側儲存格輸入年份" sqref="J2" xr:uid="{010B949C-005F-4B53-8F6F-1980D7157E77}"/>
    <dataValidation allowBlank="1" showInputMessage="1" showErrorMessage="1" prompt="在下方儲存格輸入年份並選取行事曆開始日。這些「行事曆設定」儲存格不會列印出來" sqref="J1" xr:uid="{85FF3E7D-B154-481E-A7E9-9AF2D2950FE8}"/>
    <dataValidation allowBlank="1" showInputMessage="1" showErrorMessage="1" prompt="此儲存格中的年份會自動更新。請在儲存格 K2 中選取另一個年份來變更年份" sqref="C1:D1" xr:uid="{12950B6E-C315-4014-A32E-BFAA0668BAB6}"/>
    <dataValidation allowBlank="1" showInputMessage="1" showErrorMessage="1" prompt="在此活頁簿中建立自訂的單月行事曆。使用這份「一月」工作表來自訂年份與所有月份的每週開始日。每個月份都是獨立的工作表" sqref="A1" xr:uid="{194C95A2-0E16-4C1C-9850-6DB7D2E233A3}"/>
    <dataValidation type="list" errorStyle="warning" allowBlank="1" showInputMessage="1" showErrorMessage="1" error="從清單選取日期。選取 [取消]，然後按 ALT+向下鍵，以從下拉式清單挑選日期" prompt="在此儲存格中選取每週的開始日。按 ALT+向下鍵以開啟下拉式清單，然後按 ENTER 來選取每週的開始日" sqref="K3:M3" xr:uid="{B58B6F53-27D8-48E8-9850-EEDF75C1A689}">
      <formula1>"星期日,星期一"</formula1>
    </dataValidation>
  </dataValidations>
  <printOptions horizontalCentered="1" verticalCentered="1"/>
  <pageMargins left="0.7" right="0.7" top="0.75" bottom="0.75" header="0.3" footer="0.3"/>
  <pageSetup paperSize="9" scale="98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S16"/>
  <sheetViews>
    <sheetView showGridLines="0" zoomScaleNormal="100" workbookViewId="0">
      <selection activeCell="K3" sqref="K3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.625" style="18" customWidth="1"/>
    <col min="11" max="11" width="19.75" style="24" customWidth="1"/>
    <col min="12" max="12" width="11.625" style="24" customWidth="1"/>
    <col min="13" max="13" width="15.5" style="24" customWidth="1"/>
    <col min="14" max="14" width="8.75" style="24"/>
    <col min="15" max="15" width="11.5" style="16" customWidth="1"/>
    <col min="16" max="16" width="8.75" style="32"/>
    <col min="17" max="16384" width="8.75" style="1"/>
  </cols>
  <sheetData>
    <row r="1" spans="1:19" s="6" customFormat="1" ht="60" customHeight="1" x14ac:dyDescent="0.25">
      <c r="A1" s="1"/>
      <c r="B1" s="2" t="str">
        <f>"一月 "&amp;行事曆年份</f>
        <v>一月 2025</v>
      </c>
      <c r="C1" s="3"/>
      <c r="D1" s="41" t="s">
        <v>21</v>
      </c>
      <c r="E1" s="4"/>
      <c r="F1" s="4"/>
      <c r="G1" s="4"/>
      <c r="H1" s="5"/>
      <c r="J1" s="17" t="s">
        <v>0</v>
      </c>
      <c r="K1" s="24"/>
      <c r="L1" s="27"/>
      <c r="M1" s="27"/>
      <c r="N1" s="27"/>
      <c r="O1" s="33"/>
      <c r="P1" s="28"/>
    </row>
    <row r="2" spans="1:19" s="8" customFormat="1" ht="21.75" customHeight="1" thickBot="1" x14ac:dyDescent="0.3">
      <c r="A2" s="1"/>
      <c r="B2" s="7" t="str">
        <f>週開始日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  <c r="J2" s="19" t="s">
        <v>1</v>
      </c>
      <c r="K2" s="29">
        <v>2025</v>
      </c>
      <c r="L2" s="30"/>
      <c r="M2" s="30"/>
      <c r="N2" s="30"/>
      <c r="O2" s="34"/>
      <c r="P2" s="31"/>
    </row>
    <row r="3" spans="1:19" s="10" customFormat="1" ht="19.5" customHeight="1" x14ac:dyDescent="0.25">
      <c r="A3" s="1"/>
      <c r="B3" s="9">
        <f t="array" ref="B3:H3">日與星期+DATE(行事曆年份,1,1)-WEEKDAY(DATE(行事曆年份,1,1),(週開始日="星期一")+1)+1</f>
        <v>45655</v>
      </c>
      <c r="C3" s="9">
        <v>45656</v>
      </c>
      <c r="D3" s="9">
        <v>45657</v>
      </c>
      <c r="E3" s="9">
        <v>45658</v>
      </c>
      <c r="F3" s="9">
        <v>45659</v>
      </c>
      <c r="G3" s="9">
        <v>45660</v>
      </c>
      <c r="H3" s="9">
        <v>45661</v>
      </c>
      <c r="J3" s="19" t="s">
        <v>2</v>
      </c>
      <c r="K3" s="29" t="s">
        <v>3</v>
      </c>
      <c r="L3" s="24"/>
      <c r="M3" s="24"/>
      <c r="N3" s="24"/>
      <c r="O3" s="16"/>
      <c r="P3" s="32"/>
    </row>
    <row r="4" spans="1:19" ht="57.95" customHeight="1" x14ac:dyDescent="0.25">
      <c r="J4" s="20"/>
    </row>
    <row r="5" spans="1:19" s="10" customFormat="1" ht="19.5" customHeight="1" x14ac:dyDescent="0.25">
      <c r="A5" s="1"/>
      <c r="B5" s="11">
        <f t="array" ref="B5:H5">日與星期+DATE(行事曆年份,1,1)-WEEKDAY(DATE(行事曆年份,1,1),(週開始日="星期一")+1)+8</f>
        <v>45662</v>
      </c>
      <c r="C5" s="11">
        <v>45663</v>
      </c>
      <c r="D5" s="11">
        <v>45664</v>
      </c>
      <c r="E5" s="11">
        <v>45665</v>
      </c>
      <c r="F5" s="11">
        <v>45666</v>
      </c>
      <c r="G5" s="11">
        <v>45667</v>
      </c>
      <c r="H5" s="11">
        <v>45668</v>
      </c>
      <c r="J5" s="21"/>
      <c r="K5" s="42" t="s">
        <v>35</v>
      </c>
      <c r="L5" s="42"/>
      <c r="M5" s="42"/>
      <c r="N5" s="24"/>
      <c r="O5" s="24"/>
      <c r="P5" s="24"/>
      <c r="Q5" s="16"/>
      <c r="R5" s="32"/>
    </row>
    <row r="6" spans="1:19" ht="57.95" customHeight="1" x14ac:dyDescent="0.25">
      <c r="B6" s="12"/>
      <c r="C6" s="12"/>
      <c r="D6" s="12"/>
      <c r="E6" s="12"/>
      <c r="F6" s="12"/>
      <c r="G6" s="12"/>
      <c r="H6" s="12"/>
      <c r="J6" s="2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1:19" s="10" customFormat="1" ht="19.5" customHeight="1" x14ac:dyDescent="0.25">
      <c r="A7" s="1"/>
      <c r="B7" s="9">
        <f t="array" ref="B7:H7">日與星期+DATE(行事曆年份,1,1)-WEEKDAY(DATE(行事曆年份,1,1),(週開始日="星期一")+1)+15</f>
        <v>45669</v>
      </c>
      <c r="C7" s="9">
        <v>45670</v>
      </c>
      <c r="D7" s="9">
        <v>45671</v>
      </c>
      <c r="E7" s="9">
        <v>45672</v>
      </c>
      <c r="F7" s="9">
        <v>45673</v>
      </c>
      <c r="G7" s="9">
        <v>45674</v>
      </c>
      <c r="H7" s="9">
        <v>45675</v>
      </c>
      <c r="J7" s="22"/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</row>
    <row r="8" spans="1:19" ht="57.95" customHeight="1" x14ac:dyDescent="0.25">
      <c r="J8" s="22"/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1:19" s="10" customFormat="1" ht="19.5" customHeight="1" x14ac:dyDescent="0.25">
      <c r="A9" s="1"/>
      <c r="B9" s="11">
        <f t="array" ref="B9:H9">日與星期+DATE(行事曆年份,1,1)-WEEKDAY(DATE(行事曆年份,1,1),(週開始日="星期一")+1)+22</f>
        <v>45676</v>
      </c>
      <c r="C9" s="11">
        <v>45677</v>
      </c>
      <c r="D9" s="11">
        <v>45678</v>
      </c>
      <c r="E9" s="11">
        <v>45679</v>
      </c>
      <c r="F9" s="11">
        <v>45680</v>
      </c>
      <c r="G9" s="11">
        <v>45681</v>
      </c>
      <c r="H9" s="11">
        <v>45682</v>
      </c>
      <c r="J9" s="21"/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</row>
    <row r="10" spans="1:19" ht="57.95" customHeight="1" x14ac:dyDescent="0.25">
      <c r="B10" s="12"/>
      <c r="C10" s="12"/>
      <c r="D10" s="12"/>
      <c r="E10" s="12"/>
      <c r="F10" s="12"/>
      <c r="G10" s="12"/>
      <c r="H10" s="12"/>
      <c r="J10" s="21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1:19" s="10" customFormat="1" ht="19.5" customHeight="1" x14ac:dyDescent="0.25">
      <c r="A11" s="1"/>
      <c r="B11" s="9">
        <f t="array" ref="B11:H11">日與星期+DATE(行事曆年份,1,1)-WEEKDAY(DATE(行事曆年份,1,1),(週開始日="星期一")+1)+29</f>
        <v>45683</v>
      </c>
      <c r="C11" s="9">
        <v>45684</v>
      </c>
      <c r="D11" s="9">
        <v>45685</v>
      </c>
      <c r="E11" s="9">
        <v>45686</v>
      </c>
      <c r="F11" s="9">
        <v>45687</v>
      </c>
      <c r="G11" s="9">
        <v>45688</v>
      </c>
      <c r="H11" s="9">
        <v>45689</v>
      </c>
      <c r="J11" s="21"/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1:19" ht="57.95" customHeight="1" x14ac:dyDescent="0.25">
      <c r="J12" s="21"/>
      <c r="K12" s="63"/>
      <c r="L12" s="63"/>
      <c r="M12" s="63"/>
      <c r="N12" s="63"/>
      <c r="O12" s="52"/>
      <c r="P12" s="61"/>
      <c r="Q12" s="61"/>
      <c r="R12" s="61"/>
      <c r="S12" s="61"/>
    </row>
    <row r="13" spans="1:19" s="10" customFormat="1" ht="19.5" customHeight="1" x14ac:dyDescent="0.25">
      <c r="A13" s="1"/>
      <c r="B13" s="11">
        <f t="array" ref="B13:C13">日與星期+DATE(行事曆年份,1,1)-WEEKDAY(DATE(行事曆年份,1,1),(週開始日="星期一")+1)+36</f>
        <v>45690</v>
      </c>
      <c r="C13" s="11">
        <v>45691</v>
      </c>
      <c r="D13" s="58" t="s">
        <v>37</v>
      </c>
      <c r="E13" s="60"/>
      <c r="F13" s="60"/>
      <c r="G13" s="60"/>
      <c r="H13" s="60"/>
      <c r="J13" s="21"/>
      <c r="K13" s="32"/>
      <c r="L13" s="32"/>
      <c r="M13" s="32"/>
      <c r="N13" s="24"/>
      <c r="O13" s="24"/>
      <c r="P13" s="61"/>
      <c r="Q13" s="61"/>
      <c r="R13" s="61"/>
      <c r="S13" s="61"/>
    </row>
    <row r="14" spans="1:19" ht="57.95" customHeight="1" x14ac:dyDescent="0.25">
      <c r="B14" s="12"/>
      <c r="C14" s="12"/>
      <c r="D14" s="58"/>
      <c r="E14" s="60"/>
      <c r="F14" s="60"/>
      <c r="G14" s="60"/>
      <c r="H14" s="60"/>
      <c r="J14" s="21"/>
    </row>
    <row r="15" spans="1:19" x14ac:dyDescent="0.25">
      <c r="J15" s="21"/>
    </row>
    <row r="16" spans="1:19" x14ac:dyDescent="0.25">
      <c r="J16" s="21"/>
    </row>
  </sheetData>
  <mergeCells count="6">
    <mergeCell ref="P6:Q6"/>
    <mergeCell ref="K11:N12"/>
    <mergeCell ref="P11:S13"/>
    <mergeCell ref="D13:D14"/>
    <mergeCell ref="E13:H14"/>
    <mergeCell ref="K6:O6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從清單選取日期。選取 [取消]，然後按 ALT+向下鍵，以從下拉式清單挑選日期" prompt="在此儲存格中選取每週的開始日。按 ALT+向下鍵以開啟下拉式清單，然後按 ENTER 來選取每週的開始日" sqref="K3" xr:uid="{00000000-0002-0000-0000-000000000000}">
      <formula1>"星期日,星期一"</formula1>
    </dataValidation>
    <dataValidation allowBlank="1" showInputMessage="1" showErrorMessage="1" prompt="在此活頁簿中建立自訂的單月行事曆。使用這份「一月」工作表來自訂年份與所有月份的每週開始日。每個月份都是獨立的工作表" sqref="A1" xr:uid="{00000000-0002-0000-0000-000001000000}"/>
    <dataValidation allowBlank="1" showInputMessage="1" showErrorMessage="1" prompt="此儲存格中的年份會自動更新。請在儲存格 K2 中選取另一個年份來變更年份" sqref="C1:D1" xr:uid="{00000000-0002-0000-0000-000002000000}"/>
    <dataValidation allowBlank="1" showInputMessage="1" showErrorMessage="1" prompt="在下方儲存格輸入年份並選取行事曆開始日。這些「行事曆設定」儲存格不會列印出來" sqref="J1" xr:uid="{00000000-0002-0000-0000-000003000000}"/>
    <dataValidation allowBlank="1" showInputMessage="1" showErrorMessage="1" prompt="在右側儲存格輸入年份" sqref="J2" xr:uid="{00000000-0002-0000-0000-000004000000}"/>
    <dataValidation allowBlank="1" showInputMessage="1" showErrorMessage="1" prompt="在右側儲存格中選取每週的開始日" sqref="J3" xr:uid="{00000000-0002-0000-0000-000005000000}"/>
    <dataValidation allowBlank="1" showInputMessage="1" showErrorMessage="1" prompt="在此儲存格輸入年份" sqref="K2" xr:uid="{00000000-0002-0000-0000-000006000000}"/>
    <dataValidation allowBlank="1" showInputMessage="1" showErrorMessage="1" prompt="此列包含此行事曆的工作日名稱。此儲存格包含每週的開始日。若要變更開始日，請在儲存格 K3 輸入新的工作日" sqref="B2" xr:uid="{00000000-0002-0000-0000-000007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000-000008000000}"/>
    <dataValidation allowBlank="1" showInputMessage="1" showErrorMessage="1" prompt="此儲存格中的年份會根據儲存格 K2 中輸入的年份自動更新。下方行事曆中上個月和下個月的日期會以較淺的字型色彩顯示" sqref="B1" xr:uid="{00000000-0002-0000-0000-000009000000}"/>
    <dataValidation allowBlank="1" showInputMessage="1" showErrorMessage="1" prompt="自動判定工作日" sqref="C2:H2" xr:uid="{00000000-0002-0000-0000-00000A000000}"/>
    <dataValidation allowBlank="1" showInputMessage="1" showErrorMessage="1" prompt="此列與列 6、8、10、12 及 14 為用於輸入上方儲存格中與行事曆日期相關之每日記事的儲存格" sqref="B4" xr:uid="{00000000-0002-0000-0000-00000B000000}"/>
    <dataValidation allowBlank="1" showInputMessage="1" showErrorMessage="1" prompt="在此儲存格輸入記事" sqref="E13:H14" xr:uid="{00000000-0002-0000-0000-00000C000000}"/>
    <dataValidation allowBlank="1" showInputMessage="1" showErrorMessage="1" prompt="在右側儲存格輸入記事" sqref="D13:D14" xr:uid="{99465B54-2ACC-4151-82B3-FF4EC9A0EE4A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S14"/>
  <sheetViews>
    <sheetView showGridLines="0" workbookViewId="0">
      <selection activeCell="H6" sqref="H6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2.375" style="1" customWidth="1"/>
    <col min="12" max="13" width="8.75" style="1"/>
    <col min="14" max="14" width="11.875" style="1" customWidth="1"/>
    <col min="15" max="15" width="12.375" style="1" customWidth="1"/>
    <col min="16" max="16" width="8.75" style="1"/>
    <col min="17" max="17" width="10.75" style="1" customWidth="1"/>
    <col min="18" max="16384" width="8.75" style="1"/>
  </cols>
  <sheetData>
    <row r="1" spans="1:19" s="6" customFormat="1" ht="59.25" customHeight="1" x14ac:dyDescent="0.25">
      <c r="A1" s="1"/>
      <c r="B1" s="3" t="str">
        <f>"二月 "&amp;行事曆年份</f>
        <v>二月 2025</v>
      </c>
      <c r="C1" s="3"/>
      <c r="D1" s="41" t="s">
        <v>21</v>
      </c>
      <c r="E1" s="4"/>
      <c r="F1" s="4"/>
      <c r="G1" s="4"/>
      <c r="H1" s="13"/>
    </row>
    <row r="2" spans="1:19" s="8" customFormat="1" ht="21.75" customHeight="1" thickBot="1" x14ac:dyDescent="0.3">
      <c r="A2" s="1"/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1:19" s="10" customFormat="1" ht="19.5" customHeight="1" x14ac:dyDescent="0.25">
      <c r="A3" s="1"/>
      <c r="B3" s="9">
        <f t="array" ref="B3:H3">日與星期+DATE(行事曆年份,2,1)-WEEKDAY(DATE(行事曆年份,2,1),(週開始日="星期一")+1)+1</f>
        <v>45683</v>
      </c>
      <c r="C3" s="9">
        <v>45684</v>
      </c>
      <c r="D3" s="9">
        <v>45685</v>
      </c>
      <c r="E3" s="9">
        <v>45686</v>
      </c>
      <c r="F3" s="9">
        <v>45687</v>
      </c>
      <c r="G3" s="9">
        <v>45688</v>
      </c>
      <c r="H3" s="9">
        <v>45689</v>
      </c>
    </row>
    <row r="4" spans="1:19" ht="57.95" customHeight="1" x14ac:dyDescent="0.25"/>
    <row r="5" spans="1:19" s="10" customFormat="1" ht="19.5" customHeight="1" x14ac:dyDescent="0.25">
      <c r="A5" s="1"/>
      <c r="B5" s="14">
        <f t="array" ref="B5:H5">日與星期+DATE(行事曆年份,2,1)-WEEKDAY(DATE(行事曆年份,2,1),(週開始日="星期一")+1)+8</f>
        <v>45690</v>
      </c>
      <c r="C5" s="14">
        <v>45691</v>
      </c>
      <c r="D5" s="14">
        <v>45692</v>
      </c>
      <c r="E5" s="14">
        <v>45693</v>
      </c>
      <c r="F5" s="14">
        <v>45694</v>
      </c>
      <c r="G5" s="14">
        <v>45695</v>
      </c>
      <c r="H5" s="14">
        <v>45696</v>
      </c>
      <c r="K5" s="42" t="s">
        <v>35</v>
      </c>
      <c r="L5" s="42"/>
      <c r="M5" s="42"/>
      <c r="N5" s="24"/>
      <c r="O5" s="24"/>
      <c r="P5" s="24"/>
      <c r="Q5" s="16"/>
      <c r="R5" s="32"/>
    </row>
    <row r="6" spans="1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1:19" s="10" customFormat="1" ht="19.5" customHeight="1" x14ac:dyDescent="0.25">
      <c r="A7" s="1"/>
      <c r="B7" s="9">
        <f t="array" ref="B7:H7">日與星期+DATE(行事曆年份,2,1)-WEEKDAY(DATE(行事曆年份,2,1),(週開始日="星期一")+1)+15</f>
        <v>45697</v>
      </c>
      <c r="C7" s="9">
        <v>45698</v>
      </c>
      <c r="D7" s="9">
        <v>45699</v>
      </c>
      <c r="E7" s="9">
        <v>45700</v>
      </c>
      <c r="F7" s="9">
        <v>45701</v>
      </c>
      <c r="G7" s="9">
        <v>45702</v>
      </c>
      <c r="H7" s="9">
        <v>45703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</row>
    <row r="8" spans="1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1:19" s="10" customFormat="1" ht="19.5" customHeight="1" x14ac:dyDescent="0.25">
      <c r="A9" s="1"/>
      <c r="B9" s="14">
        <f t="array" ref="B9:H9">日與星期+DATE(行事曆年份,2,1)-WEEKDAY(DATE(行事曆年份,2,1),(週開始日="星期一")+1)+22</f>
        <v>45704</v>
      </c>
      <c r="C9" s="14">
        <v>45705</v>
      </c>
      <c r="D9" s="14">
        <v>45706</v>
      </c>
      <c r="E9" s="14">
        <v>45707</v>
      </c>
      <c r="F9" s="14">
        <v>45708</v>
      </c>
      <c r="G9" s="14">
        <v>45709</v>
      </c>
      <c r="H9" s="14">
        <v>45710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</row>
    <row r="10" spans="1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1:19" s="10" customFormat="1" ht="19.5" customHeight="1" x14ac:dyDescent="0.25">
      <c r="A11" s="1"/>
      <c r="B11" s="9">
        <f t="array" ref="B11:H11">日與星期+DATE(行事曆年份,2,1)-WEEKDAY(DATE(行事曆年份,2,1),(週開始日="星期一")+1)+29</f>
        <v>45711</v>
      </c>
      <c r="C11" s="9">
        <v>45712</v>
      </c>
      <c r="D11" s="9">
        <v>45713</v>
      </c>
      <c r="E11" s="9">
        <v>45714</v>
      </c>
      <c r="F11" s="9">
        <v>45715</v>
      </c>
      <c r="G11" s="9">
        <v>45716</v>
      </c>
      <c r="H11" s="9">
        <v>45717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1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1:19" s="10" customFormat="1" ht="19.5" customHeight="1" x14ac:dyDescent="0.25">
      <c r="A13" s="1"/>
      <c r="B13" s="14">
        <f t="array" ref="B13:C13">日與星期+DATE(行事曆年份,2,1)-WEEKDAY(DATE(行事曆年份,2,1),(週開始日="星期一")+1)+36</f>
        <v>45718</v>
      </c>
      <c r="C13" s="14">
        <v>45719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1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自動判定工作日" sqref="C2:H2" xr:uid="{00000000-0002-0000-01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1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1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100-000003000000}"/>
    <dataValidation allowBlank="1" showInputMessage="1" showErrorMessage="1" prompt="此儲存格中的年份會自動更新。請在儲存格 K2 中選取另一個年份來變更年份" sqref="C1:D1" xr:uid="{00000000-0002-0000-0100-000004000000}"/>
    <dataValidation allowBlank="1" showInputMessage="1" showErrorMessage="1" prompt="二月行事曆" sqref="A1" xr:uid="{00000000-0002-0000-0100-000005000000}"/>
    <dataValidation allowBlank="1" showInputMessage="1" showErrorMessage="1" prompt="在右側儲存格輸入記事" sqref="D13:D14" xr:uid="{F098BA08-A53A-40D9-BFEB-4C5A5B4635E6}"/>
    <dataValidation allowBlank="1" showInputMessage="1" showErrorMessage="1" prompt="在此儲存格輸入記事" sqref="E13:H14" xr:uid="{00000000-0002-0000-0100-000007000000}"/>
    <dataValidation allowBlank="1" showInputMessage="1" showErrorMessage="1" prompt="此列與列 6、8、10、12 及 14 為用於輸入上方儲存格中與行事曆日期相關之每日記事的儲存格" sqref="B4" xr:uid="{00000000-0002-0000-01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875" style="1" customWidth="1"/>
    <col min="12" max="13" width="8.75" style="1"/>
    <col min="14" max="14" width="12.625" style="1" customWidth="1"/>
    <col min="15" max="15" width="13.375" style="1" customWidth="1"/>
    <col min="16" max="16" width="8.75" style="1"/>
    <col min="17" max="17" width="13.875" style="1" customWidth="1"/>
    <col min="18" max="16384" width="8.75" style="1"/>
  </cols>
  <sheetData>
    <row r="1" spans="2:19" ht="59.25" customHeight="1" x14ac:dyDescent="0.25">
      <c r="B1" s="3" t="str">
        <f>"三月 "&amp;行事曆年份</f>
        <v>三月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日與星期+DATE(行事曆年份,3,1)-WEEKDAY(DATE(行事曆年份,3,1),(週開始日="星期一")+1)+1</f>
        <v>45711</v>
      </c>
      <c r="C3" s="9">
        <v>45712</v>
      </c>
      <c r="D3" s="9">
        <v>45713</v>
      </c>
      <c r="E3" s="9">
        <v>45714</v>
      </c>
      <c r="F3" s="9">
        <v>45715</v>
      </c>
      <c r="G3" s="9">
        <v>45716</v>
      </c>
      <c r="H3" s="9">
        <v>45717</v>
      </c>
    </row>
    <row r="4" spans="2:19" ht="57.95" customHeight="1" x14ac:dyDescent="0.25"/>
    <row r="5" spans="2:19" ht="19.5" customHeight="1" x14ac:dyDescent="0.25">
      <c r="B5" s="14">
        <f t="array" ref="B5:H5">日與星期+DATE(行事曆年份,3,1)-WEEKDAY(DATE(行事曆年份,3,1),(週開始日="星期一")+1)+8</f>
        <v>45718</v>
      </c>
      <c r="C5" s="14">
        <v>45719</v>
      </c>
      <c r="D5" s="14">
        <v>45720</v>
      </c>
      <c r="E5" s="14">
        <v>45721</v>
      </c>
      <c r="F5" s="14">
        <v>45722</v>
      </c>
      <c r="G5" s="14">
        <v>45723</v>
      </c>
      <c r="H5" s="14">
        <v>45724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日與星期+DATE(行事曆年份,3,1)-WEEKDAY(DATE(行事曆年份,3,1),(週開始日="星期一")+1)+15</f>
        <v>45725</v>
      </c>
      <c r="C7" s="9">
        <v>45726</v>
      </c>
      <c r="D7" s="9">
        <v>45727</v>
      </c>
      <c r="E7" s="9">
        <v>45728</v>
      </c>
      <c r="F7" s="9">
        <v>45729</v>
      </c>
      <c r="G7" s="9">
        <v>45730</v>
      </c>
      <c r="H7" s="9">
        <v>45731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日與星期+DATE(行事曆年份,3,1)-WEEKDAY(DATE(行事曆年份,3,1),(週開始日="星期一")+1)+22</f>
        <v>45732</v>
      </c>
      <c r="C9" s="14">
        <v>45733</v>
      </c>
      <c r="D9" s="14">
        <v>45734</v>
      </c>
      <c r="E9" s="14">
        <v>45735</v>
      </c>
      <c r="F9" s="14">
        <v>45736</v>
      </c>
      <c r="G9" s="14">
        <v>45737</v>
      </c>
      <c r="H9" s="14">
        <v>45738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日與星期+DATE(行事曆年份,3,1)-WEEKDAY(DATE(行事曆年份,3,1),(週開始日="星期一")+1)+29</f>
        <v>45739</v>
      </c>
      <c r="C11" s="9">
        <v>45740</v>
      </c>
      <c r="D11" s="9">
        <v>45741</v>
      </c>
      <c r="E11" s="9">
        <v>45742</v>
      </c>
      <c r="F11" s="9">
        <v>45743</v>
      </c>
      <c r="G11" s="9">
        <v>45744</v>
      </c>
      <c r="H11" s="9">
        <v>45745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日與星期+DATE(行事曆年份,3,1)-WEEKDAY(DATE(行事曆年份,3,1),(週開始日="星期一")+1)+36</f>
        <v>45746</v>
      </c>
      <c r="C13" s="14">
        <v>45747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此列與列 6、8、10、12 及 14 為用於輸入上方儲存格中與行事曆日期相關之每日記事的儲存格" sqref="B4" xr:uid="{00000000-0002-0000-0200-000000000000}"/>
    <dataValidation allowBlank="1" showInputMessage="1" showErrorMessage="1" prompt="在此儲存格輸入記事" sqref="E13:H14" xr:uid="{00000000-0002-0000-0200-000001000000}"/>
    <dataValidation allowBlank="1" showInputMessage="1" showErrorMessage="1" prompt="在右側儲存格輸入記事" sqref="D13:D14" xr:uid="{8E179F48-6B39-4C45-9FD6-1370C8943B74}"/>
    <dataValidation allowBlank="1" showInputMessage="1" showErrorMessage="1" prompt="三月行事曆" sqref="A1" xr:uid="{00000000-0002-0000-0200-000003000000}"/>
    <dataValidation allowBlank="1" showInputMessage="1" showErrorMessage="1" prompt="此儲存格中的年份會自動更新。請在儲存格 K2 中選取另一個年份來變更年份" sqref="C1:D1" xr:uid="{00000000-0002-0000-0200-000004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200-000005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200-000006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200-000007000000}"/>
    <dataValidation allowBlank="1" showInputMessage="1" showErrorMessage="1" prompt="自動判定工作日" sqref="C2:H2" xr:uid="{00000000-0002-0000-0200-000008000000}"/>
  </dataValidations>
  <printOptions horizontalCentered="1" verticalCentered="1"/>
  <pageMargins left="0.7" right="0.7" top="0.75" bottom="0.75" header="0.3" footer="0.3"/>
  <pageSetup paperSize="9" scale="98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5" style="1" customWidth="1"/>
    <col min="12" max="13" width="8.75" style="1"/>
    <col min="14" max="14" width="10.875" style="1" customWidth="1"/>
    <col min="15" max="15" width="14" style="1" customWidth="1"/>
    <col min="16" max="16" width="8.75" style="1"/>
    <col min="17" max="17" width="12.75" style="1" customWidth="1"/>
    <col min="18" max="16384" width="8.75" style="1"/>
  </cols>
  <sheetData>
    <row r="1" spans="2:19" ht="59.25" customHeight="1" x14ac:dyDescent="0.25">
      <c r="B1" s="3" t="str">
        <f>"四月 "&amp;行事曆年份</f>
        <v>四月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日與星期+DATE(行事曆年份,4,1)-WEEKDAY(DATE(行事曆年份,4,1),(週開始日="星期一")+1)+1</f>
        <v>45746</v>
      </c>
      <c r="C3" s="9">
        <v>45747</v>
      </c>
      <c r="D3" s="9">
        <v>45748</v>
      </c>
      <c r="E3" s="9">
        <v>45749</v>
      </c>
      <c r="F3" s="9">
        <v>45750</v>
      </c>
      <c r="G3" s="9">
        <v>45751</v>
      </c>
      <c r="H3" s="9">
        <v>45752</v>
      </c>
    </row>
    <row r="4" spans="2:19" ht="57.95" customHeight="1" x14ac:dyDescent="0.25"/>
    <row r="5" spans="2:19" ht="19.5" customHeight="1" x14ac:dyDescent="0.25">
      <c r="B5" s="14">
        <f t="array" ref="B5:H5">日與星期+DATE(行事曆年份,4,1)-WEEKDAY(DATE(行事曆年份,4,1),(週開始日="星期一")+1)+8</f>
        <v>45753</v>
      </c>
      <c r="C5" s="14">
        <v>45754</v>
      </c>
      <c r="D5" s="14">
        <v>45755</v>
      </c>
      <c r="E5" s="14">
        <v>45756</v>
      </c>
      <c r="F5" s="14">
        <v>45757</v>
      </c>
      <c r="G5" s="14">
        <v>45758</v>
      </c>
      <c r="H5" s="14">
        <v>45759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日與星期+DATE(行事曆年份,4,1)-WEEKDAY(DATE(行事曆年份,4,1),(週開始日="星期一")+1)+15</f>
        <v>45760</v>
      </c>
      <c r="C7" s="9">
        <v>45761</v>
      </c>
      <c r="D7" s="9">
        <v>45762</v>
      </c>
      <c r="E7" s="9">
        <v>45763</v>
      </c>
      <c r="F7" s="9">
        <v>45764</v>
      </c>
      <c r="G7" s="9">
        <v>45765</v>
      </c>
      <c r="H7" s="9">
        <v>45766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日與星期+DATE(行事曆年份,4,1)-WEEKDAY(DATE(行事曆年份,4,1),(週開始日="星期一")+1)+22</f>
        <v>45767</v>
      </c>
      <c r="C9" s="14">
        <v>45768</v>
      </c>
      <c r="D9" s="14">
        <v>45769</v>
      </c>
      <c r="E9" s="14">
        <v>45770</v>
      </c>
      <c r="F9" s="14">
        <v>45771</v>
      </c>
      <c r="G9" s="14">
        <v>45772</v>
      </c>
      <c r="H9" s="14">
        <v>45773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日與星期+DATE(行事曆年份,4,1)-WEEKDAY(DATE(行事曆年份,4,1),(週開始日="星期一")+1)+29</f>
        <v>45774</v>
      </c>
      <c r="C11" s="9">
        <v>45775</v>
      </c>
      <c r="D11" s="9">
        <v>45776</v>
      </c>
      <c r="E11" s="9">
        <v>45777</v>
      </c>
      <c r="F11" s="9">
        <v>45778</v>
      </c>
      <c r="G11" s="9">
        <v>45779</v>
      </c>
      <c r="H11" s="9">
        <v>45780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日與星期+DATE(行事曆年份,4,1)-WEEKDAY(DATE(行事曆年份,4,1),(週開始日="星期一")+1)+36</f>
        <v>45781</v>
      </c>
      <c r="C13" s="14">
        <v>45782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自動判定工作日" sqref="C2:H2" xr:uid="{00000000-0002-0000-03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3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3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300-000003000000}"/>
    <dataValidation allowBlank="1" showInputMessage="1" showErrorMessage="1" prompt="此儲存格中的年份會自動更新。請在儲存格 K2 中選取另一個年份來變更年份" sqref="C1:D1" xr:uid="{00000000-0002-0000-0300-000004000000}"/>
    <dataValidation allowBlank="1" showInputMessage="1" showErrorMessage="1" prompt="四月行事曆" sqref="A1" xr:uid="{00000000-0002-0000-0300-000005000000}"/>
    <dataValidation allowBlank="1" showInputMessage="1" showErrorMessage="1" prompt="在右側儲存格輸入記事" sqref="D13:D14" xr:uid="{F44D6756-F3DC-4D19-BC4D-99A00ED069D5}"/>
    <dataValidation allowBlank="1" showInputMessage="1" showErrorMessage="1" prompt="在此儲存格輸入記事" sqref="E13:H14" xr:uid="{00000000-0002-0000-0300-000007000000}"/>
    <dataValidation allowBlank="1" showInputMessage="1" showErrorMessage="1" prompt="此列與列 6、8、10、12 及 14 為用於輸入上方儲存格中與行事曆日期相關之每日記事的儲存格" sqref="B4" xr:uid="{00000000-0002-0000-03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75" style="1" customWidth="1"/>
    <col min="12" max="13" width="8.75" style="1"/>
    <col min="14" max="14" width="11.875" style="1" customWidth="1"/>
    <col min="15" max="15" width="13.125" style="1" customWidth="1"/>
    <col min="16" max="16" width="8.75" style="1"/>
    <col min="17" max="17" width="12.625" style="1" customWidth="1"/>
    <col min="18" max="16384" width="8.75" style="1"/>
  </cols>
  <sheetData>
    <row r="1" spans="2:19" ht="59.25" customHeight="1" x14ac:dyDescent="0.25">
      <c r="B1" s="3" t="str">
        <f>"五月 "&amp;行事曆年份</f>
        <v>五月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日與星期+DATE(行事曆年份,5,1)-WEEKDAY(DATE(行事曆年份,5,1),(週開始日="星期一")+1)+1</f>
        <v>45774</v>
      </c>
      <c r="C3" s="9">
        <v>45775</v>
      </c>
      <c r="D3" s="9">
        <v>45776</v>
      </c>
      <c r="E3" s="9">
        <v>45777</v>
      </c>
      <c r="F3" s="9">
        <v>45778</v>
      </c>
      <c r="G3" s="9">
        <v>45779</v>
      </c>
      <c r="H3" s="9">
        <v>45780</v>
      </c>
    </row>
    <row r="4" spans="2:19" ht="57.95" customHeight="1" x14ac:dyDescent="0.25"/>
    <row r="5" spans="2:19" ht="19.5" customHeight="1" x14ac:dyDescent="0.25">
      <c r="B5" s="14">
        <f t="array" ref="B5:H5">日與星期+DATE(行事曆年份,5,1)-WEEKDAY(DATE(行事曆年份,5,1),(週開始日="星期一")+1)+8</f>
        <v>45781</v>
      </c>
      <c r="C5" s="14">
        <v>45782</v>
      </c>
      <c r="D5" s="14">
        <v>45783</v>
      </c>
      <c r="E5" s="14">
        <v>45784</v>
      </c>
      <c r="F5" s="14">
        <v>45785</v>
      </c>
      <c r="G5" s="14">
        <v>45786</v>
      </c>
      <c r="H5" s="14">
        <v>45787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日與星期+DATE(行事曆年份,5,1)-WEEKDAY(DATE(行事曆年份,5,1),(週開始日="星期一")+1)+15</f>
        <v>45788</v>
      </c>
      <c r="C7" s="9">
        <v>45789</v>
      </c>
      <c r="D7" s="9">
        <v>45790</v>
      </c>
      <c r="E7" s="9">
        <v>45791</v>
      </c>
      <c r="F7" s="9">
        <v>45792</v>
      </c>
      <c r="G7" s="9">
        <v>45793</v>
      </c>
      <c r="H7" s="9">
        <v>45794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日與星期+DATE(行事曆年份,5,1)-WEEKDAY(DATE(行事曆年份,5,1),(週開始日="星期一")+1)+22</f>
        <v>45795</v>
      </c>
      <c r="C9" s="14">
        <v>45796</v>
      </c>
      <c r="D9" s="14">
        <v>45797</v>
      </c>
      <c r="E9" s="14">
        <v>45798</v>
      </c>
      <c r="F9" s="14">
        <v>45799</v>
      </c>
      <c r="G9" s="14">
        <v>45800</v>
      </c>
      <c r="H9" s="14">
        <v>45801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日與星期+DATE(行事曆年份,5,1)-WEEKDAY(DATE(行事曆年份,5,1),(週開始日="星期一")+1)+29</f>
        <v>45802</v>
      </c>
      <c r="C11" s="9">
        <v>45803</v>
      </c>
      <c r="D11" s="9">
        <v>45804</v>
      </c>
      <c r="E11" s="9">
        <v>45805</v>
      </c>
      <c r="F11" s="9">
        <v>45806</v>
      </c>
      <c r="G11" s="9">
        <v>45807</v>
      </c>
      <c r="H11" s="9">
        <v>45808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日與星期+DATE(行事曆年份,5,1)-WEEKDAY(DATE(行事曆年份,5,1),(週開始日="星期一")+1)+36</f>
        <v>45809</v>
      </c>
      <c r="C13" s="14">
        <v>45810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自動判定工作日" sqref="C2:H2" xr:uid="{00000000-0002-0000-04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4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4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400-000003000000}"/>
    <dataValidation allowBlank="1" showInputMessage="1" showErrorMessage="1" prompt="此儲存格中的年份會自動更新。請在儲存格 K2 中選取另一個年份來變更年份" sqref="C1:D1" xr:uid="{00000000-0002-0000-0400-000004000000}"/>
    <dataValidation allowBlank="1" showInputMessage="1" showErrorMessage="1" prompt="五月行事曆" sqref="A1" xr:uid="{00000000-0002-0000-0400-000005000000}"/>
    <dataValidation allowBlank="1" showInputMessage="1" showErrorMessage="1" prompt="在右側儲存格輸入記事" sqref="D13:D14" xr:uid="{2C24A05D-1089-4894-A861-ACBECEE6FEEA}"/>
    <dataValidation allowBlank="1" showInputMessage="1" showErrorMessage="1" prompt="在此儲存格輸入記事" sqref="E13:H14" xr:uid="{00000000-0002-0000-0400-000007000000}"/>
    <dataValidation allowBlank="1" showInputMessage="1" showErrorMessage="1" prompt="此列與列 6、8、10、12 及 14 為用於輸入上方儲存格中與行事曆日期相關之每日記事的儲存格" sqref="B4" xr:uid="{00000000-0002-0000-04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1" width="12" style="1" customWidth="1"/>
    <col min="12" max="13" width="8.75" style="1"/>
    <col min="14" max="14" width="11.375" style="1" customWidth="1"/>
    <col min="15" max="15" width="12.25" style="1" customWidth="1"/>
    <col min="16" max="16" width="8.75" style="1"/>
    <col min="17" max="17" width="12.75" style="1" customWidth="1"/>
    <col min="18" max="16384" width="8.75" style="1"/>
  </cols>
  <sheetData>
    <row r="1" spans="2:19" ht="59.25" customHeight="1" x14ac:dyDescent="0.25">
      <c r="B1" s="3" t="str">
        <f>"六月 "&amp;行事曆年份</f>
        <v>六月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日與星期+DATE(行事曆年份,6,1)-WEEKDAY(DATE(行事曆年份,6,1),(週開始日="Monday")+1)+1</f>
        <v>45809</v>
      </c>
      <c r="C3" s="9">
        <v>45810</v>
      </c>
      <c r="D3" s="9">
        <v>45811</v>
      </c>
      <c r="E3" s="9">
        <v>45812</v>
      </c>
      <c r="F3" s="9">
        <v>45813</v>
      </c>
      <c r="G3" s="9">
        <v>45814</v>
      </c>
      <c r="H3" s="9">
        <v>45815</v>
      </c>
    </row>
    <row r="4" spans="2:19" ht="57.95" customHeight="1" x14ac:dyDescent="0.25"/>
    <row r="5" spans="2:19" ht="19.5" customHeight="1" x14ac:dyDescent="0.25">
      <c r="B5" s="14">
        <f t="array" ref="B5:H5">日與星期+DATE(行事曆年份,6,1)-WEEKDAY(DATE(行事曆年份,6,1),(週開始日="Monday")+1)+8</f>
        <v>45816</v>
      </c>
      <c r="C5" s="14">
        <v>45817</v>
      </c>
      <c r="D5" s="14">
        <v>45818</v>
      </c>
      <c r="E5" s="14">
        <v>45819</v>
      </c>
      <c r="F5" s="14">
        <v>45820</v>
      </c>
      <c r="G5" s="14">
        <v>45821</v>
      </c>
      <c r="H5" s="14">
        <v>45822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日與星期+DATE(行事曆年份,6,1)-WEEKDAY(DATE(行事曆年份,6,1),(週開始日="Monday")+1)+15</f>
        <v>45823</v>
      </c>
      <c r="C7" s="9">
        <v>45824</v>
      </c>
      <c r="D7" s="9">
        <v>45825</v>
      </c>
      <c r="E7" s="9">
        <v>45826</v>
      </c>
      <c r="F7" s="9">
        <v>45827</v>
      </c>
      <c r="G7" s="9">
        <v>45828</v>
      </c>
      <c r="H7" s="9">
        <v>45829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日與星期+DATE(行事曆年份,6,1)-WEEKDAY(DATE(行事曆年份,6,1),(週開始日="Monday")+1)+22</f>
        <v>45830</v>
      </c>
      <c r="C9" s="14">
        <v>45831</v>
      </c>
      <c r="D9" s="14">
        <v>45832</v>
      </c>
      <c r="E9" s="14">
        <v>45833</v>
      </c>
      <c r="F9" s="14">
        <v>45834</v>
      </c>
      <c r="G9" s="14">
        <v>45835</v>
      </c>
      <c r="H9" s="14">
        <v>45836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日與星期+DATE(行事曆年份,6,1)-WEEKDAY(DATE(行事曆年份,6,1),(週開始日="Monday")+1)+29</f>
        <v>45837</v>
      </c>
      <c r="C11" s="9">
        <v>45838</v>
      </c>
      <c r="D11" s="9">
        <v>45839</v>
      </c>
      <c r="E11" s="9">
        <v>45840</v>
      </c>
      <c r="F11" s="9">
        <v>45841</v>
      </c>
      <c r="G11" s="9">
        <v>45842</v>
      </c>
      <c r="H11" s="9">
        <v>45843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日與星期+DATE(行事曆年份,6,1)-WEEKDAY(DATE(行事曆年份,6,1),(週開始日="Monday")+1)+36</f>
        <v>45844</v>
      </c>
      <c r="C13" s="14">
        <v>45845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自動判定工作日" sqref="C2:H2" xr:uid="{00000000-0002-0000-05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5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5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500-000003000000}"/>
    <dataValidation allowBlank="1" showInputMessage="1" showErrorMessage="1" prompt="此儲存格中的年份會自動更新。請在儲存格 K2 中選取另一個年份來變更年份" sqref="C1:D1" xr:uid="{00000000-0002-0000-0500-000004000000}"/>
    <dataValidation allowBlank="1" showInputMessage="1" showErrorMessage="1" prompt="六月行事曆" sqref="A1" xr:uid="{00000000-0002-0000-0500-000005000000}"/>
    <dataValidation allowBlank="1" showInputMessage="1" showErrorMessage="1" prompt="在右側儲存格輸入記事" sqref="D13:D14" xr:uid="{CB8AC1A4-1B70-4383-BDC2-B95F4AB33663}"/>
    <dataValidation allowBlank="1" showInputMessage="1" showErrorMessage="1" prompt="在此儲存格輸入記事" sqref="E13:H14" xr:uid="{00000000-0002-0000-0500-000007000000}"/>
    <dataValidation allowBlank="1" showInputMessage="1" showErrorMessage="1" prompt="此列與列 6、8、10、12 及 14 為用於輸入上方儲存格中與行事曆日期相關之每日記事的儲存格" sqref="B4" xr:uid="{00000000-0002-0000-05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B1:S14"/>
  <sheetViews>
    <sheetView showGridLines="0" zoomScaleNormal="10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2.75" style="1" customWidth="1"/>
    <col min="12" max="13" width="8.75" style="1"/>
    <col min="14" max="14" width="11.375" style="1" customWidth="1"/>
    <col min="15" max="15" width="13.5" style="1" customWidth="1"/>
    <col min="16" max="16" width="8.75" style="1"/>
    <col min="17" max="17" width="12.625" style="1" customWidth="1"/>
    <col min="18" max="16384" width="8.75" style="1"/>
  </cols>
  <sheetData>
    <row r="1" spans="2:19" ht="59.25" customHeight="1" x14ac:dyDescent="0.25">
      <c r="B1" s="3" t="str">
        <f>"七月 "&amp;行事曆年份</f>
        <v>七月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日與星期+DATE(行事曆年份,7,1)-WEEKDAY(DATE(行事曆年份,7,1),(週開始日="星期一")+1)+1</f>
        <v>45837</v>
      </c>
      <c r="C3" s="9">
        <v>45838</v>
      </c>
      <c r="D3" s="9">
        <v>45839</v>
      </c>
      <c r="E3" s="9">
        <v>45840</v>
      </c>
      <c r="F3" s="9">
        <v>45841</v>
      </c>
      <c r="G3" s="9">
        <v>45842</v>
      </c>
      <c r="H3" s="9">
        <v>45843</v>
      </c>
    </row>
    <row r="4" spans="2:19" ht="57.95" customHeight="1" x14ac:dyDescent="0.25"/>
    <row r="5" spans="2:19" ht="19.5" customHeight="1" x14ac:dyDescent="0.25">
      <c r="B5" s="14">
        <f t="array" ref="B5:H5">日與星期+DATE(行事曆年份,7,1)-WEEKDAY(DATE(行事曆年份,7,1),(週開始日="星期一")+1)+8</f>
        <v>45844</v>
      </c>
      <c r="C5" s="14">
        <v>45845</v>
      </c>
      <c r="D5" s="14">
        <v>45846</v>
      </c>
      <c r="E5" s="14">
        <v>45847</v>
      </c>
      <c r="F5" s="14">
        <v>45848</v>
      </c>
      <c r="G5" s="14">
        <v>45849</v>
      </c>
      <c r="H5" s="14">
        <v>45850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日與星期+DATE(行事曆年份,7,1)-WEEKDAY(DATE(行事曆年份,7,1),(週開始日="星期一")+1)+15</f>
        <v>45851</v>
      </c>
      <c r="C7" s="9">
        <v>45852</v>
      </c>
      <c r="D7" s="9">
        <v>45853</v>
      </c>
      <c r="E7" s="9">
        <v>45854</v>
      </c>
      <c r="F7" s="9">
        <v>45855</v>
      </c>
      <c r="G7" s="9">
        <v>45856</v>
      </c>
      <c r="H7" s="9">
        <v>45857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日與星期+DATE(行事曆年份,7,1)-WEEKDAY(DATE(行事曆年份,7,1),(週開始日="星期一")+1)+22</f>
        <v>45858</v>
      </c>
      <c r="C9" s="14">
        <v>45859</v>
      </c>
      <c r="D9" s="14">
        <v>45860</v>
      </c>
      <c r="E9" s="14">
        <v>45861</v>
      </c>
      <c r="F9" s="14">
        <v>45862</v>
      </c>
      <c r="G9" s="14">
        <v>45863</v>
      </c>
      <c r="H9" s="14">
        <v>45864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日與星期+DATE(行事曆年份,7,1)-WEEKDAY(DATE(行事曆年份,7,1),(週開始日="星期一")+1)+29</f>
        <v>45865</v>
      </c>
      <c r="C11" s="9">
        <v>45866</v>
      </c>
      <c r="D11" s="9">
        <v>45867</v>
      </c>
      <c r="E11" s="9">
        <v>45868</v>
      </c>
      <c r="F11" s="9">
        <v>45869</v>
      </c>
      <c r="G11" s="9">
        <v>45870</v>
      </c>
      <c r="H11" s="9">
        <v>45871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日與星期+DATE(行事曆年份,7,1)-WEEKDAY(DATE(行事曆年份,7,1),(週開始日="星期一")+1)+36</f>
        <v>45872</v>
      </c>
      <c r="C13" s="14">
        <v>45873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自動判定工作日" sqref="C2:H2" xr:uid="{00000000-0002-0000-06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6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6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600-000003000000}"/>
    <dataValidation allowBlank="1" showInputMessage="1" showErrorMessage="1" prompt="此儲存格中的年份會自動更新。請在儲存格 K2 中選取另一個年份來變更年份" sqref="C1:D1" xr:uid="{00000000-0002-0000-0600-000004000000}"/>
    <dataValidation allowBlank="1" showInputMessage="1" showErrorMessage="1" prompt="七月行事曆" sqref="A1" xr:uid="{00000000-0002-0000-0600-000005000000}"/>
    <dataValidation allowBlank="1" showInputMessage="1" showErrorMessage="1" prompt="在右側儲存格輸入記事" sqref="D13:D14" xr:uid="{85DF5078-DE8F-478D-A33E-F3F8B753132F}"/>
    <dataValidation allowBlank="1" showInputMessage="1" showErrorMessage="1" prompt="在此儲存格輸入記事" sqref="E13:H14" xr:uid="{00000000-0002-0000-0600-000007000000}"/>
    <dataValidation allowBlank="1" showInputMessage="1" showErrorMessage="1" prompt="此列與列 6、8、10、12 及 14 為用於輸入上方儲存格中與行事曆日期相關之每日記事的儲存格" sqref="B4" xr:uid="{00000000-0002-0000-06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1.125" style="1" customWidth="1"/>
    <col min="12" max="13" width="8.75" style="1"/>
    <col min="14" max="14" width="12.625" style="1" customWidth="1"/>
    <col min="15" max="15" width="13.375" style="1" customWidth="1"/>
    <col min="16" max="16" width="8.75" style="1"/>
    <col min="17" max="17" width="12" style="1" customWidth="1"/>
    <col min="18" max="16384" width="8.75" style="1"/>
  </cols>
  <sheetData>
    <row r="1" spans="2:19" ht="59.25" customHeight="1" x14ac:dyDescent="0.25">
      <c r="B1" s="3" t="str">
        <f>"八月 "&amp;行事曆年份</f>
        <v>八月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日與星期+DATE(行事曆年份,8,1)-WEEKDAY(DATE(行事曆年份,8,1),(週開始日="星期一")+1)+1</f>
        <v>45865</v>
      </c>
      <c r="C3" s="9">
        <v>45866</v>
      </c>
      <c r="D3" s="9">
        <v>45867</v>
      </c>
      <c r="E3" s="9">
        <v>45868</v>
      </c>
      <c r="F3" s="9">
        <v>45869</v>
      </c>
      <c r="G3" s="9">
        <v>45870</v>
      </c>
      <c r="H3" s="9">
        <v>45871</v>
      </c>
    </row>
    <row r="4" spans="2:19" ht="57.95" customHeight="1" x14ac:dyDescent="0.25"/>
    <row r="5" spans="2:19" ht="19.5" customHeight="1" x14ac:dyDescent="0.25">
      <c r="B5" s="14">
        <f t="array" ref="B5:H5">日與星期+DATE(行事曆年份,8,1)-WEEKDAY(DATE(行事曆年份,8,1),(週開始日="星期一")+1)+8</f>
        <v>45872</v>
      </c>
      <c r="C5" s="14">
        <v>45873</v>
      </c>
      <c r="D5" s="14">
        <v>45874</v>
      </c>
      <c r="E5" s="14">
        <v>45875</v>
      </c>
      <c r="F5" s="14">
        <v>45876</v>
      </c>
      <c r="G5" s="14">
        <v>45877</v>
      </c>
      <c r="H5" s="14">
        <v>45878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日與星期+DATE(行事曆年份,8,1)-WEEKDAY(DATE(行事曆年份,8,1),(週開始日="星期一")+1)+15</f>
        <v>45879</v>
      </c>
      <c r="C7" s="9">
        <v>45880</v>
      </c>
      <c r="D7" s="9">
        <v>45881</v>
      </c>
      <c r="E7" s="9">
        <v>45882</v>
      </c>
      <c r="F7" s="9">
        <v>45883</v>
      </c>
      <c r="G7" s="9">
        <v>45884</v>
      </c>
      <c r="H7" s="9">
        <v>45885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日與星期+DATE(行事曆年份,8,1)-WEEKDAY(DATE(行事曆年份,8,1),(週開始日="星期一")+1)+22</f>
        <v>45886</v>
      </c>
      <c r="C9" s="14">
        <v>45887</v>
      </c>
      <c r="D9" s="14">
        <v>45888</v>
      </c>
      <c r="E9" s="14">
        <v>45889</v>
      </c>
      <c r="F9" s="14">
        <v>45890</v>
      </c>
      <c r="G9" s="14">
        <v>45891</v>
      </c>
      <c r="H9" s="14">
        <v>45892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日與星期+DATE(行事曆年份,8,1)-WEEKDAY(DATE(行事曆年份,8,1),(週開始日="星期一")+1)+29</f>
        <v>45893</v>
      </c>
      <c r="C11" s="9">
        <v>45894</v>
      </c>
      <c r="D11" s="9">
        <v>45895</v>
      </c>
      <c r="E11" s="9">
        <v>45896</v>
      </c>
      <c r="F11" s="9">
        <v>45897</v>
      </c>
      <c r="G11" s="9">
        <v>45898</v>
      </c>
      <c r="H11" s="9">
        <v>45899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日與星期+DATE(行事曆年份,8,1)-WEEKDAY(DATE(行事曆年份,8,1),(週開始日="星期一")+1)+36</f>
        <v>45900</v>
      </c>
      <c r="C13" s="14">
        <v>45901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自動判定工作日" sqref="C2:H2" xr:uid="{00000000-0002-0000-07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7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7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700-000003000000}"/>
    <dataValidation allowBlank="1" showInputMessage="1" showErrorMessage="1" prompt="此儲存格中的年份會自動更新。請在儲存格 K2 中選取另一個年份來變更年份" sqref="C1:D1" xr:uid="{00000000-0002-0000-0700-000004000000}"/>
    <dataValidation allowBlank="1" showInputMessage="1" showErrorMessage="1" prompt="八月行事曆" sqref="A1" xr:uid="{00000000-0002-0000-0700-000005000000}"/>
    <dataValidation allowBlank="1" showInputMessage="1" showErrorMessage="1" prompt="在右側儲存格輸入記事" sqref="D13:D14" xr:uid="{6B52FCA2-433E-4E8E-BD38-A88C0E1AB45D}"/>
    <dataValidation allowBlank="1" showInputMessage="1" showErrorMessage="1" prompt="在此儲存格輸入記事" sqref="E13:H14" xr:uid="{00000000-0002-0000-0700-000007000000}"/>
    <dataValidation allowBlank="1" showInputMessage="1" showErrorMessage="1" prompt="此列與列 6、8、10、12 及 14 為用於輸入上方儲存格中與行事曆日期相關之每日記事的儲存格" sqref="B4" xr:uid="{00000000-0002-0000-07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12" style="1" customWidth="1"/>
    <col min="11" max="11" width="12.25" style="1" customWidth="1"/>
    <col min="12" max="13" width="8.75" style="1"/>
    <col min="14" max="14" width="12" style="1" customWidth="1"/>
    <col min="15" max="15" width="14" style="1" customWidth="1"/>
    <col min="16" max="16" width="8.75" style="1"/>
    <col min="17" max="17" width="13" style="1" customWidth="1"/>
    <col min="18" max="16384" width="8.75" style="1"/>
  </cols>
  <sheetData>
    <row r="1" spans="2:19" ht="59.25" customHeight="1" x14ac:dyDescent="0.25">
      <c r="B1" s="3" t="str">
        <f>"九月 "&amp;行事曆年份</f>
        <v>九月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日與星期+DATE(行事曆年份,9,1)-WEEKDAY(DATE(行事曆年份,9,1),(週開始日="星期一")+1)+1</f>
        <v>45900</v>
      </c>
      <c r="C3" s="9">
        <v>45901</v>
      </c>
      <c r="D3" s="9">
        <v>45902</v>
      </c>
      <c r="E3" s="9">
        <v>45903</v>
      </c>
      <c r="F3" s="9">
        <v>45904</v>
      </c>
      <c r="G3" s="9">
        <v>45905</v>
      </c>
      <c r="H3" s="9">
        <v>45906</v>
      </c>
    </row>
    <row r="4" spans="2:19" ht="57.95" customHeight="1" x14ac:dyDescent="0.25"/>
    <row r="5" spans="2:19" ht="19.5" customHeight="1" x14ac:dyDescent="0.25">
      <c r="B5" s="14">
        <f t="array" ref="B5:H5">日與星期+DATE(行事曆年份,9,1)-WEEKDAY(DATE(行事曆年份,9,1),(週開始日="星期一")+1)+8</f>
        <v>45907</v>
      </c>
      <c r="C5" s="14">
        <v>45908</v>
      </c>
      <c r="D5" s="14">
        <v>45909</v>
      </c>
      <c r="E5" s="14">
        <v>45910</v>
      </c>
      <c r="F5" s="14">
        <v>45911</v>
      </c>
      <c r="G5" s="14">
        <v>45912</v>
      </c>
      <c r="H5" s="14">
        <v>45913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日與星期+DATE(行事曆年份,9,1)-WEEKDAY(DATE(行事曆年份,9,1),(週開始日="星期一")+1)+15</f>
        <v>45914</v>
      </c>
      <c r="C7" s="9">
        <v>45915</v>
      </c>
      <c r="D7" s="9">
        <v>45916</v>
      </c>
      <c r="E7" s="9">
        <v>45917</v>
      </c>
      <c r="F7" s="9">
        <v>45918</v>
      </c>
      <c r="G7" s="9">
        <v>45919</v>
      </c>
      <c r="H7" s="9">
        <v>45920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日與星期+DATE(行事曆年份,9,1)-WEEKDAY(DATE(行事曆年份,9,1),(週開始日="星期一")+1)+22</f>
        <v>45921</v>
      </c>
      <c r="C9" s="14">
        <v>45922</v>
      </c>
      <c r="D9" s="14">
        <v>45923</v>
      </c>
      <c r="E9" s="14">
        <v>45924</v>
      </c>
      <c r="F9" s="14">
        <v>45925</v>
      </c>
      <c r="G9" s="14">
        <v>45926</v>
      </c>
      <c r="H9" s="14">
        <v>45927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日與星期+DATE(行事曆年份,9,1)-WEEKDAY(DATE(行事曆年份,9,1),(週開始日="星期一")+1)+29</f>
        <v>45928</v>
      </c>
      <c r="C11" s="9">
        <v>45929</v>
      </c>
      <c r="D11" s="9">
        <v>45930</v>
      </c>
      <c r="E11" s="9">
        <v>45931</v>
      </c>
      <c r="F11" s="9">
        <v>45932</v>
      </c>
      <c r="G11" s="9">
        <v>45933</v>
      </c>
      <c r="H11" s="9">
        <v>45934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日與星期+DATE(行事曆年份,9,1)-WEEKDAY(DATE(行事曆年份,9,1),(週開始日="星期一")+1)+36</f>
        <v>45935</v>
      </c>
      <c r="C13" s="14">
        <v>45936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自動判定工作日" sqref="C2:H2" xr:uid="{00000000-0002-0000-08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8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8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800-000003000000}"/>
    <dataValidation allowBlank="1" showInputMessage="1" showErrorMessage="1" prompt="此儲存格中的年份會自動更新。請在儲存格 K2 中選取另一個年份來變更年份" sqref="C1:D1" xr:uid="{00000000-0002-0000-0800-000004000000}"/>
    <dataValidation allowBlank="1" showInputMessage="1" showErrorMessage="1" prompt="九月行事曆" sqref="A1" xr:uid="{00000000-0002-0000-0800-000005000000}"/>
    <dataValidation allowBlank="1" showInputMessage="1" showErrorMessage="1" prompt="在右側儲存格輸入記事" sqref="D13:D14" xr:uid="{1889E2FF-5962-40E5-9DA1-22027CCE3BD3}"/>
    <dataValidation allowBlank="1" showInputMessage="1" showErrorMessage="1" prompt="在此儲存格輸入記事" sqref="E13:H14" xr:uid="{00000000-0002-0000-0800-000007000000}"/>
    <dataValidation allowBlank="1" showInputMessage="1" showErrorMessage="1" prompt="此列與列 6、8、10、12 及 14 為用於輸入上方儲存格中與行事曆日期相關之每日記事的儲存格" sqref="B4" xr:uid="{00000000-0002-0000-08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8.75" style="1"/>
    <col min="11" max="11" width="12.75" style="1" customWidth="1"/>
    <col min="12" max="13" width="8.75" style="1"/>
    <col min="14" max="14" width="11.375" style="1" customWidth="1"/>
    <col min="15" max="15" width="14.375" style="1" customWidth="1"/>
    <col min="16" max="16" width="8.75" style="1"/>
    <col min="17" max="17" width="12.75" style="1" customWidth="1"/>
    <col min="18" max="16384" width="8.75" style="1"/>
  </cols>
  <sheetData>
    <row r="1" spans="2:19" ht="59.25" customHeight="1" x14ac:dyDescent="0.25">
      <c r="B1" s="3" t="str">
        <f>"十月 "&amp;行事曆年份</f>
        <v>十月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日與星期+DATE(行事曆年份,10,1)-WEEKDAY(DATE(行事曆年份,10,1),(週開始日="星期一")+1)+1</f>
        <v>45928</v>
      </c>
      <c r="C3" s="9">
        <v>45929</v>
      </c>
      <c r="D3" s="9">
        <v>45930</v>
      </c>
      <c r="E3" s="9">
        <v>45931</v>
      </c>
      <c r="F3" s="9">
        <v>45932</v>
      </c>
      <c r="G3" s="9">
        <v>45933</v>
      </c>
      <c r="H3" s="9">
        <v>45934</v>
      </c>
    </row>
    <row r="4" spans="2:19" ht="57.95" customHeight="1" x14ac:dyDescent="0.25"/>
    <row r="5" spans="2:19" ht="19.5" customHeight="1" x14ac:dyDescent="0.25">
      <c r="B5" s="14">
        <f t="array" ref="B5:H5">日與星期+DATE(行事曆年份,10,1)-WEEKDAY(DATE(行事曆年份,10,1),(週開始日="星期一")+1)+8</f>
        <v>45935</v>
      </c>
      <c r="C5" s="14">
        <v>45936</v>
      </c>
      <c r="D5" s="14">
        <v>45937</v>
      </c>
      <c r="E5" s="14">
        <v>45938</v>
      </c>
      <c r="F5" s="14">
        <v>45939</v>
      </c>
      <c r="G5" s="14">
        <v>45940</v>
      </c>
      <c r="H5" s="14">
        <v>45941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日與星期+DATE(行事曆年份,10,1)-WEEKDAY(DATE(行事曆年份,10,1),(週開始日="星期一")+1)+15</f>
        <v>45942</v>
      </c>
      <c r="C7" s="9">
        <v>45943</v>
      </c>
      <c r="D7" s="9">
        <v>45944</v>
      </c>
      <c r="E7" s="9">
        <v>45945</v>
      </c>
      <c r="F7" s="9">
        <v>45946</v>
      </c>
      <c r="G7" s="9">
        <v>45947</v>
      </c>
      <c r="H7" s="9">
        <v>45948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日與星期+DATE(行事曆年份,10,1)-WEEKDAY(DATE(行事曆年份,10,1),(週開始日="星期一")+1)+22</f>
        <v>45949</v>
      </c>
      <c r="C9" s="14">
        <v>45950</v>
      </c>
      <c r="D9" s="14">
        <v>45951</v>
      </c>
      <c r="E9" s="14">
        <v>45952</v>
      </c>
      <c r="F9" s="14">
        <v>45953</v>
      </c>
      <c r="G9" s="14">
        <v>45954</v>
      </c>
      <c r="H9" s="14">
        <v>45955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日與星期+DATE(行事曆年份,10,1)-WEEKDAY(DATE(行事曆年份,10,1),(週開始日="星期一")+1)+29</f>
        <v>45956</v>
      </c>
      <c r="C11" s="9">
        <v>45957</v>
      </c>
      <c r="D11" s="9">
        <v>45958</v>
      </c>
      <c r="E11" s="9">
        <v>45959</v>
      </c>
      <c r="F11" s="9">
        <v>45960</v>
      </c>
      <c r="G11" s="9">
        <v>45961</v>
      </c>
      <c r="H11" s="9">
        <v>45962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日與星期+DATE(行事曆年份,10,1)-WEEKDAY(DATE(行事曆年份,10,1),(週開始日="星期一")+1)+36</f>
        <v>45963</v>
      </c>
      <c r="C13" s="14">
        <v>45964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自動判定工作日" sqref="C2:H2" xr:uid="{00000000-0002-0000-09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9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9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900-000003000000}"/>
    <dataValidation allowBlank="1" showInputMessage="1" showErrorMessage="1" prompt="此儲存格中的年份會自動更新。請在儲存格 K2 中選取另一個年份來變更年份" sqref="C1:D1" xr:uid="{00000000-0002-0000-0900-000004000000}"/>
    <dataValidation allowBlank="1" showInputMessage="1" showErrorMessage="1" prompt="十月行事曆" sqref="A1" xr:uid="{00000000-0002-0000-0900-000005000000}"/>
    <dataValidation allowBlank="1" showInputMessage="1" showErrorMessage="1" prompt="在右側儲存格輸入記事" sqref="D13:D14" xr:uid="{7E85D6D0-C058-41B9-95CE-6C92512A6F78}"/>
    <dataValidation allowBlank="1" showInputMessage="1" showErrorMessage="1" prompt="在此儲存格輸入記事" sqref="E13:H14" xr:uid="{00000000-0002-0000-0900-000007000000}"/>
    <dataValidation allowBlank="1" showInputMessage="1" showErrorMessage="1" prompt="此列與列 6、8、10、12 及 14 為用於輸入上方儲存格中與行事曆日期相關之每日記事的儲存格" sqref="B4" xr:uid="{00000000-0002-0000-09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B1:S14"/>
  <sheetViews>
    <sheetView showGridLines="0" workbookViewId="0">
      <selection activeCell="D13" sqref="D13:D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7" style="1" customWidth="1"/>
    <col min="11" max="11" width="10.625" style="1" customWidth="1"/>
    <col min="12" max="13" width="8.75" style="1"/>
    <col min="14" max="14" width="13.5" style="1" customWidth="1"/>
    <col min="15" max="15" width="12.625" style="1" customWidth="1"/>
    <col min="16" max="16" width="8.75" style="1"/>
    <col min="17" max="17" width="14.875" style="1" customWidth="1"/>
    <col min="18" max="16384" width="8.75" style="1"/>
  </cols>
  <sheetData>
    <row r="1" spans="2:19" ht="59.25" customHeight="1" x14ac:dyDescent="0.25">
      <c r="B1" s="3" t="str">
        <f>"十一月 "&amp;行事曆年份</f>
        <v>十一月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日與星期+DATE(行事曆年份,11,1)-WEEKDAY(DATE(行事曆年份,11,1),(週開始日="星期一")+1)+1</f>
        <v>45956</v>
      </c>
      <c r="C3" s="9">
        <v>45957</v>
      </c>
      <c r="D3" s="9">
        <v>45958</v>
      </c>
      <c r="E3" s="9">
        <v>45959</v>
      </c>
      <c r="F3" s="9">
        <v>45960</v>
      </c>
      <c r="G3" s="9">
        <v>45961</v>
      </c>
      <c r="H3" s="9">
        <v>45962</v>
      </c>
    </row>
    <row r="4" spans="2:19" ht="57.95" customHeight="1" x14ac:dyDescent="0.25"/>
    <row r="5" spans="2:19" ht="19.5" customHeight="1" x14ac:dyDescent="0.25">
      <c r="B5" s="14">
        <f t="array" ref="B5:H5">日與星期+DATE(行事曆年份,11,1)-WEEKDAY(DATE(行事曆年份,11,1),(週開始日="星期一")+1)+8</f>
        <v>45963</v>
      </c>
      <c r="C5" s="14">
        <v>45964</v>
      </c>
      <c r="D5" s="14">
        <v>45965</v>
      </c>
      <c r="E5" s="14">
        <v>45966</v>
      </c>
      <c r="F5" s="14">
        <v>45967</v>
      </c>
      <c r="G5" s="14">
        <v>45968</v>
      </c>
      <c r="H5" s="14">
        <v>45969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日與星期+DATE(行事曆年份,11,1)-WEEKDAY(DATE(行事曆年份,11,1),(週開始日="星期一")+1)+15</f>
        <v>45970</v>
      </c>
      <c r="C7" s="9">
        <v>45971</v>
      </c>
      <c r="D7" s="9">
        <v>45972</v>
      </c>
      <c r="E7" s="9">
        <v>45973</v>
      </c>
      <c r="F7" s="9">
        <v>45974</v>
      </c>
      <c r="G7" s="9">
        <v>45975</v>
      </c>
      <c r="H7" s="9">
        <v>45976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日與星期+DATE(行事曆年份,11,1)-WEEKDAY(DATE(行事曆年份,11,1),(週開始日="星期一")+1)+22</f>
        <v>45977</v>
      </c>
      <c r="C9" s="14">
        <v>45978</v>
      </c>
      <c r="D9" s="14">
        <v>45979</v>
      </c>
      <c r="E9" s="14">
        <v>45980</v>
      </c>
      <c r="F9" s="14">
        <v>45981</v>
      </c>
      <c r="G9" s="14">
        <v>45982</v>
      </c>
      <c r="H9" s="14">
        <v>45983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日與星期+DATE(行事曆年份,11,1)-WEEKDAY(DATE(行事曆年份,11,1),(週開始日="星期一")+1)+29</f>
        <v>45984</v>
      </c>
      <c r="C11" s="9">
        <v>45985</v>
      </c>
      <c r="D11" s="9">
        <v>45986</v>
      </c>
      <c r="E11" s="9">
        <v>45987</v>
      </c>
      <c r="F11" s="9">
        <v>45988</v>
      </c>
      <c r="G11" s="9">
        <v>45989</v>
      </c>
      <c r="H11" s="9">
        <v>45990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日與星期+DATE(行事曆年份,11,1)-WEEKDAY(DATE(行事曆年份,11,1),(週開始日="星期一")+1)+36</f>
        <v>45991</v>
      </c>
      <c r="C13" s="14">
        <v>45992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自動判定工作日" sqref="C2:H2" xr:uid="{00000000-0002-0000-0A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A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A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A00-000003000000}"/>
    <dataValidation allowBlank="1" showInputMessage="1" showErrorMessage="1" prompt="此儲存格中的年份會自動更新。請在儲存格 K2 中選取另一個年份來變更年份" sqref="C1:D1" xr:uid="{00000000-0002-0000-0A00-000004000000}"/>
    <dataValidation allowBlank="1" showInputMessage="1" showErrorMessage="1" prompt="十一月行事曆" sqref="A1" xr:uid="{00000000-0002-0000-0A00-000005000000}"/>
    <dataValidation allowBlank="1" showInputMessage="1" showErrorMessage="1" prompt="在右側儲存格輸入記事" sqref="D13:D14" xr:uid="{4C1CD9A4-5B01-4E00-9E6B-7793FB775FF5}"/>
    <dataValidation allowBlank="1" showInputMessage="1" showErrorMessage="1" prompt="在此儲存格輸入記事" sqref="E13:H14" xr:uid="{00000000-0002-0000-0A00-000007000000}"/>
    <dataValidation allowBlank="1" showInputMessage="1" showErrorMessage="1" prompt="此列與列 6、8、10、12 及 14 為用於輸入上方儲存格中與行事曆日期相關之每日記事的儲存格" sqref="B4" xr:uid="{00000000-0002-0000-0A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B1:S14"/>
  <sheetViews>
    <sheetView showGridLines="0" workbookViewId="0">
      <selection activeCell="I14" sqref="I14"/>
    </sheetView>
  </sheetViews>
  <sheetFormatPr defaultColWidth="8.75" defaultRowHeight="15.75" x14ac:dyDescent="0.25"/>
  <cols>
    <col min="1" max="1" width="2.625" style="1" customWidth="1"/>
    <col min="2" max="2" width="18.25" style="1" customWidth="1"/>
    <col min="3" max="8" width="17.625" style="1" customWidth="1"/>
    <col min="9" max="9" width="2.625" style="1" customWidth="1"/>
    <col min="10" max="10" width="8.75" style="1"/>
    <col min="11" max="11" width="11.625" style="1" customWidth="1"/>
    <col min="12" max="13" width="8.75" style="1"/>
    <col min="14" max="14" width="11.875" style="1" customWidth="1"/>
    <col min="15" max="15" width="12.5" style="1" customWidth="1"/>
    <col min="16" max="16" width="8.75" style="1"/>
    <col min="17" max="17" width="11.625" style="1" customWidth="1"/>
    <col min="18" max="16384" width="8.75" style="1"/>
  </cols>
  <sheetData>
    <row r="1" spans="2:19" ht="59.25" customHeight="1" x14ac:dyDescent="0.25">
      <c r="B1" s="3" t="str">
        <f>"十二月 "&amp;行事曆年份</f>
        <v>十二月 2025</v>
      </c>
      <c r="C1" s="3"/>
      <c r="D1" s="41" t="s">
        <v>21</v>
      </c>
      <c r="E1" s="4"/>
      <c r="F1" s="4"/>
      <c r="G1" s="4"/>
      <c r="H1" s="13"/>
    </row>
    <row r="2" spans="2:19" ht="21.75" customHeight="1" thickBot="1" x14ac:dyDescent="0.3">
      <c r="B2" s="7" t="str">
        <f>IF(週開始日="星期日", "星期日","星期一")</f>
        <v>星期日</v>
      </c>
      <c r="C2" s="7" t="str">
        <f t="shared" ref="C2:H2" si="0">UPPER(TEXT(C3,"aaaa"))</f>
        <v>星期一</v>
      </c>
      <c r="D2" s="7" t="str">
        <f t="shared" si="0"/>
        <v>星期二</v>
      </c>
      <c r="E2" s="7" t="str">
        <f t="shared" si="0"/>
        <v>星期三</v>
      </c>
      <c r="F2" s="7" t="str">
        <f t="shared" si="0"/>
        <v>星期四</v>
      </c>
      <c r="G2" s="7" t="str">
        <f t="shared" si="0"/>
        <v>星期五</v>
      </c>
      <c r="H2" s="7" t="str">
        <f t="shared" si="0"/>
        <v>星期六</v>
      </c>
    </row>
    <row r="3" spans="2:19" ht="19.5" customHeight="1" x14ac:dyDescent="0.25">
      <c r="B3" s="9">
        <f t="array" ref="B3:H3">日與星期+DATE(行事曆年份,12,1)-WEEKDAY(DATE(行事曆年份,12,1),(週開始日="星期一")+1)+1</f>
        <v>45991</v>
      </c>
      <c r="C3" s="9">
        <v>45992</v>
      </c>
      <c r="D3" s="9">
        <v>45993</v>
      </c>
      <c r="E3" s="9">
        <v>45994</v>
      </c>
      <c r="F3" s="9">
        <v>45995</v>
      </c>
      <c r="G3" s="9">
        <v>45996</v>
      </c>
      <c r="H3" s="9">
        <v>45997</v>
      </c>
    </row>
    <row r="4" spans="2:19" ht="57.95" customHeight="1" x14ac:dyDescent="0.25"/>
    <row r="5" spans="2:19" ht="19.5" customHeight="1" x14ac:dyDescent="0.25">
      <c r="B5" s="14">
        <f t="array" ref="B5:H5">日與星期+DATE(行事曆年份,12,1)-WEEKDAY(DATE(行事曆年份,12,1),(週開始日="星期一")+1)+8</f>
        <v>45998</v>
      </c>
      <c r="C5" s="14">
        <v>45999</v>
      </c>
      <c r="D5" s="14">
        <v>46000</v>
      </c>
      <c r="E5" s="14">
        <v>46001</v>
      </c>
      <c r="F5" s="14">
        <v>46002</v>
      </c>
      <c r="G5" s="14">
        <v>46003</v>
      </c>
      <c r="H5" s="14">
        <v>46004</v>
      </c>
      <c r="K5" s="42" t="s">
        <v>35</v>
      </c>
      <c r="L5" s="42"/>
      <c r="M5" s="42"/>
      <c r="N5" s="24"/>
      <c r="O5" s="24"/>
      <c r="P5" s="24"/>
      <c r="Q5" s="16"/>
      <c r="R5" s="32"/>
      <c r="S5" s="10"/>
    </row>
    <row r="6" spans="2:19" ht="57.95" customHeight="1" x14ac:dyDescent="0.25">
      <c r="B6" s="12"/>
      <c r="C6" s="12"/>
      <c r="D6" s="12"/>
      <c r="E6" s="12"/>
      <c r="F6" s="12"/>
      <c r="G6" s="12"/>
      <c r="H6" s="12"/>
      <c r="K6" s="53" t="s">
        <v>20</v>
      </c>
      <c r="L6" s="54"/>
      <c r="M6" s="54"/>
      <c r="N6" s="54"/>
      <c r="O6" s="55"/>
      <c r="P6" s="56" t="s">
        <v>19</v>
      </c>
      <c r="Q6" s="57"/>
      <c r="R6" s="23"/>
    </row>
    <row r="7" spans="2:19" ht="19.5" customHeight="1" x14ac:dyDescent="0.25">
      <c r="B7" s="9">
        <f t="array" ref="B7:H7">日與星期+DATE(行事曆年份,12,1)-WEEKDAY(DATE(行事曆年份,12,1),(週開始日="星期一")+1)+15</f>
        <v>46005</v>
      </c>
      <c r="C7" s="9">
        <v>46006</v>
      </c>
      <c r="D7" s="9">
        <v>46007</v>
      </c>
      <c r="E7" s="9">
        <v>46008</v>
      </c>
      <c r="F7" s="9">
        <v>46009</v>
      </c>
      <c r="G7" s="9">
        <v>46010</v>
      </c>
      <c r="H7" s="9">
        <v>46011</v>
      </c>
      <c r="K7" s="40" t="s">
        <v>5</v>
      </c>
      <c r="L7" s="25" t="s">
        <v>23</v>
      </c>
      <c r="M7" s="25" t="s">
        <v>38</v>
      </c>
      <c r="N7" s="25" t="s">
        <v>4</v>
      </c>
      <c r="O7" s="37" t="s">
        <v>10</v>
      </c>
      <c r="P7" s="25" t="s">
        <v>13</v>
      </c>
      <c r="Q7" s="36" t="s">
        <v>15</v>
      </c>
      <c r="R7" s="32"/>
      <c r="S7" s="10"/>
    </row>
    <row r="8" spans="2:19" ht="57.95" customHeight="1" x14ac:dyDescent="0.25">
      <c r="K8" s="40" t="s">
        <v>6</v>
      </c>
      <c r="L8" s="25" t="s">
        <v>24</v>
      </c>
      <c r="M8" s="50" t="s">
        <v>39</v>
      </c>
      <c r="N8" s="26" t="s">
        <v>11</v>
      </c>
      <c r="O8" s="37" t="s">
        <v>9</v>
      </c>
      <c r="P8" s="25" t="s">
        <v>14</v>
      </c>
      <c r="Q8" s="36" t="s">
        <v>16</v>
      </c>
      <c r="R8" s="32"/>
    </row>
    <row r="9" spans="2:19" ht="19.5" customHeight="1" x14ac:dyDescent="0.25">
      <c r="B9" s="14">
        <f t="array" ref="B9:H9">日與星期+DATE(行事曆年份,12,1)-WEEKDAY(DATE(行事曆年份,12,1),(週開始日="星期一")+1)+22</f>
        <v>46012</v>
      </c>
      <c r="C9" s="14">
        <v>46013</v>
      </c>
      <c r="D9" s="14">
        <v>46014</v>
      </c>
      <c r="E9" s="14">
        <v>46015</v>
      </c>
      <c r="F9" s="14">
        <v>46016</v>
      </c>
      <c r="G9" s="14">
        <v>46017</v>
      </c>
      <c r="H9" s="14">
        <v>46018</v>
      </c>
      <c r="K9" s="40" t="s">
        <v>7</v>
      </c>
      <c r="L9" s="25" t="s">
        <v>25</v>
      </c>
      <c r="M9" s="25" t="s">
        <v>40</v>
      </c>
      <c r="N9" s="26" t="s">
        <v>12</v>
      </c>
      <c r="O9" s="37" t="s">
        <v>8</v>
      </c>
      <c r="P9" s="24"/>
      <c r="Q9" s="37" t="s">
        <v>17</v>
      </c>
      <c r="R9" s="32"/>
      <c r="S9" s="10"/>
    </row>
    <row r="10" spans="2:19" ht="57.95" customHeight="1" x14ac:dyDescent="0.25">
      <c r="B10" s="12"/>
      <c r="C10" s="12"/>
      <c r="D10" s="12"/>
      <c r="E10" s="12"/>
      <c r="F10" s="12"/>
      <c r="G10" s="12"/>
      <c r="H10" s="12"/>
      <c r="K10" s="44" t="s">
        <v>33</v>
      </c>
      <c r="L10" s="35"/>
      <c r="M10" s="35"/>
      <c r="N10" s="43" t="s">
        <v>32</v>
      </c>
      <c r="O10" s="39" t="s">
        <v>31</v>
      </c>
      <c r="P10" s="38"/>
      <c r="Q10" s="39" t="s">
        <v>18</v>
      </c>
      <c r="R10" s="32"/>
    </row>
    <row r="11" spans="2:19" ht="19.5" customHeight="1" x14ac:dyDescent="0.25">
      <c r="B11" s="9">
        <f t="array" ref="B11:H11">日與星期+DATE(行事曆年份,12,1)-WEEKDAY(DATE(行事曆年份,12,1),(週開始日="星期一")+1)+29</f>
        <v>46019</v>
      </c>
      <c r="C11" s="9">
        <v>46020</v>
      </c>
      <c r="D11" s="9">
        <v>46021</v>
      </c>
      <c r="E11" s="9">
        <v>46022</v>
      </c>
      <c r="F11" s="9">
        <v>46023</v>
      </c>
      <c r="G11" s="9">
        <v>46024</v>
      </c>
      <c r="H11" s="9">
        <v>46025</v>
      </c>
      <c r="K11" s="62" t="s">
        <v>42</v>
      </c>
      <c r="L11" s="62"/>
      <c r="M11" s="62"/>
      <c r="N11" s="62"/>
      <c r="O11" s="51"/>
      <c r="P11" s="61" t="s">
        <v>28</v>
      </c>
      <c r="Q11" s="61"/>
      <c r="R11" s="61"/>
      <c r="S11" s="61"/>
    </row>
    <row r="12" spans="2:19" ht="57.95" customHeight="1" x14ac:dyDescent="0.25">
      <c r="K12" s="63"/>
      <c r="L12" s="63"/>
      <c r="M12" s="63"/>
      <c r="N12" s="63"/>
      <c r="O12" s="52"/>
      <c r="P12" s="61"/>
      <c r="Q12" s="61"/>
      <c r="R12" s="61"/>
      <c r="S12" s="61"/>
    </row>
    <row r="13" spans="2:19" ht="19.5" customHeight="1" x14ac:dyDescent="0.25">
      <c r="B13" s="14">
        <f t="array" ref="B13:C13">日與星期+DATE(行事曆年份,12,1)-WEEKDAY(DATE(行事曆年份,12,1),(週開始日="星期一")+1)+36</f>
        <v>46026</v>
      </c>
      <c r="C13" s="14">
        <v>46027</v>
      </c>
      <c r="D13" s="58" t="s">
        <v>37</v>
      </c>
      <c r="E13" s="60"/>
      <c r="F13" s="60"/>
      <c r="G13" s="60"/>
      <c r="H13" s="60"/>
      <c r="K13" s="32"/>
      <c r="L13" s="32"/>
      <c r="M13" s="32"/>
      <c r="N13" s="24"/>
      <c r="O13" s="24"/>
      <c r="P13" s="61"/>
      <c r="Q13" s="61"/>
      <c r="R13" s="61"/>
      <c r="S13" s="61"/>
    </row>
    <row r="14" spans="2:19" ht="57.95" customHeight="1" x14ac:dyDescent="0.25">
      <c r="B14" s="12"/>
      <c r="C14" s="12"/>
      <c r="D14" s="58"/>
      <c r="E14" s="60"/>
      <c r="F14" s="60"/>
      <c r="G14" s="60"/>
      <c r="H14" s="60"/>
    </row>
  </sheetData>
  <mergeCells count="6">
    <mergeCell ref="D13:D14"/>
    <mergeCell ref="E13:H14"/>
    <mergeCell ref="K6:O6"/>
    <mergeCell ref="P6:Q6"/>
    <mergeCell ref="K11:N12"/>
    <mergeCell ref="P11:S13"/>
  </mergeCells>
  <phoneticPr fontId="2" type="noConversion"/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自動判定工作日" sqref="C2:H2" xr:uid="{00000000-0002-0000-0B00-000000000000}"/>
    <dataValidation allowBlank="1" showInputMessage="1" showErrorMessage="1" prompt="此儲存格中的年份會根據「一月」工作表中輸入的年份自動更新。下方行事曆中上個月和下個月的日期會以較淺的字型色彩顯示" sqref="B1" xr:uid="{00000000-0002-0000-0B00-000001000000}"/>
    <dataValidation allowBlank="1" showInputMessage="1" showErrorMessage="1" prompt="此列與列 5、7、9、11 及 13 包含行事曆的每週日期。如果此儲存格中沒有數字 1，就表示它是上個月的日期。請在儲存格 E13 中輸入記事" sqref="B3" xr:uid="{00000000-0002-0000-0B00-000002000000}"/>
    <dataValidation allowBlank="1" showInputMessage="1" showErrorMessage="1" prompt="此列包含此行事曆的工作日名稱。此儲存格包含每週的開始日。若要變更開始日，請在「一月」工作表的儲存格 K3 中輸入新的工作日" sqref="B2" xr:uid="{00000000-0002-0000-0B00-000003000000}"/>
    <dataValidation allowBlank="1" showInputMessage="1" showErrorMessage="1" prompt="此儲存格中的年份會自動更新。請在儲存格 K2 中選取另一個年份來變更年份" sqref="C1:D1" xr:uid="{00000000-0002-0000-0B00-000004000000}"/>
    <dataValidation allowBlank="1" showInputMessage="1" showErrorMessage="1" prompt="十二月行事曆" sqref="A1" xr:uid="{00000000-0002-0000-0B00-000005000000}"/>
    <dataValidation allowBlank="1" showInputMessage="1" showErrorMessage="1" prompt="在右側儲存格輸入記事" sqref="D13:D14" xr:uid="{B79576DE-0F24-4EE8-8B53-D6DC78B87F10}"/>
    <dataValidation allowBlank="1" showInputMessage="1" showErrorMessage="1" prompt="在此儲存格輸入記事" sqref="E13:H14" xr:uid="{00000000-0002-0000-0B00-000007000000}"/>
    <dataValidation allowBlank="1" showInputMessage="1" showErrorMessage="1" prompt="此列與列 6、8、10、12 及 14 為用於輸入上方儲存格中與行事曆日期相關之每日記事的儲存格" sqref="B4" xr:uid="{00000000-0002-0000-0B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32</vt:i4>
      </vt:variant>
    </vt:vector>
  </HeadingPairs>
  <TitlesOfParts>
    <vt:vector size="45" baseType="lpstr">
      <vt:lpstr>範例(請勿編輯)</vt:lpstr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'範例(請勿編輯)'!ColumnTitleRegion1..H12.1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'範例(請勿編輯)'!ColumnTitleRegion2..C14.1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'範例(請勿編輯)'!Print_Area</vt:lpstr>
      <vt:lpstr>Print_Area</vt:lpstr>
      <vt:lpstr>'範例(請勿編輯)'!行事曆年份</vt:lpstr>
      <vt:lpstr>行事曆年份</vt:lpstr>
      <vt:lpstr>'範例(請勿編輯)'!週開始日</vt:lpstr>
      <vt:lpstr>週開始日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NTU_ARC_242-PC</dc:creator>
  <cp:lastModifiedBy>懿萱 李</cp:lastModifiedBy>
  <cp:lastPrinted>2023-12-26T03:40:59Z</cp:lastPrinted>
  <dcterms:created xsi:type="dcterms:W3CDTF">2016-12-02T06:02:37Z</dcterms:created>
  <dcterms:modified xsi:type="dcterms:W3CDTF">2025-02-08T01:41:49Z</dcterms:modified>
</cp:coreProperties>
</file>